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drawings/drawing5.xml" ContentType="application/vnd.openxmlformats-officedocument.drawing+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26.xml" ContentType="application/vnd.openxmlformats-officedocument.spreadsheetml.table+xml"/>
  <Override PartName="/xl/tables/table127.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28.xml" ContentType="application/vnd.openxmlformats-officedocument.spreadsheetml.table+xml"/>
  <Override PartName="/xl/tables/table129.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drawings/drawing20.xml" ContentType="application/vnd.openxmlformats-officedocument.drawing+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drawings/drawing21.xml" ContentType="application/vnd.openxmlformats-officedocument.drawing+xml"/>
  <Override PartName="/xl/drawings/drawing22.xml" ContentType="application/vnd.openxmlformats-officedocument.drawing+xml"/>
  <Override PartName="/xl/tables/table139.xml" ContentType="application/vnd.openxmlformats-officedocument.spreadsheetml.table+xml"/>
  <Override PartName="/xl/tables/table140.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vdmaservices.sharepoint.com/sites/ONL-OFF-22/UN/4. Mitarbeitende/Feldman/Klimaneutral Produzieren/Corporate Carbon Footprint/Final Products/"/>
    </mc:Choice>
  </mc:AlternateContent>
  <xr:revisionPtr revIDLastSave="0" documentId="8_{26F388A9-BF20-44B7-9C61-465C8474403E}" xr6:coauthVersionLast="47" xr6:coauthVersionMax="47" xr10:uidLastSave="{00000000-0000-0000-0000-000000000000}"/>
  <bookViews>
    <workbookView xWindow="-110" yWindow="-110" windowWidth="19420" windowHeight="11500" tabRatio="802" firstSheet="13" activeTab="25" xr2:uid="{840C3D60-0ED4-480B-9148-935561294869}"/>
  </bookViews>
  <sheets>
    <sheet name="Firma Übersicht" sheetId="75" r:id="rId1"/>
    <sheet name="Read Me" sheetId="74" r:id="rId2"/>
    <sheet name="Auswertung" sheetId="43" r:id="rId3"/>
    <sheet name="1 u. 2" sheetId="34" r:id="rId4"/>
    <sheet name="3.1.1" sheetId="87" r:id="rId5"/>
    <sheet name="3.1.2" sheetId="37" r:id="rId6"/>
    <sheet name="3.2" sheetId="41" r:id="rId7"/>
    <sheet name="3.3" sheetId="54" r:id="rId8"/>
    <sheet name="3.4.1" sheetId="47" r:id="rId9"/>
    <sheet name="3.4.2" sheetId="80" r:id="rId10"/>
    <sheet name="3.5.1" sheetId="32" r:id="rId11"/>
    <sheet name="3.5.2" sheetId="82" r:id="rId12"/>
    <sheet name="3.6.1" sheetId="33" r:id="rId13"/>
    <sheet name="3.6.2" sheetId="83" r:id="rId14"/>
    <sheet name="3.7.1" sheetId="19" r:id="rId15"/>
    <sheet name="3.7.2" sheetId="21" r:id="rId16"/>
    <sheet name="3.8" sheetId="23" r:id="rId17"/>
    <sheet name="3.9.1" sheetId="24" r:id="rId18"/>
    <sheet name="3.9.2" sheetId="81" r:id="rId19"/>
    <sheet name="3.10.1" sheetId="25" r:id="rId20"/>
    <sheet name="3.10.2" sheetId="84" r:id="rId21"/>
    <sheet name="3.11" sheetId="22" r:id="rId22"/>
    <sheet name="3.12" sheetId="26" r:id="rId23"/>
    <sheet name="3.13" sheetId="27" r:id="rId24"/>
    <sheet name="3.14" sheetId="7" r:id="rId25"/>
    <sheet name="3.15" sheetId="29" r:id="rId26"/>
  </sheets>
  <definedNames>
    <definedName name="_xlnm._FilterDatabase" localSheetId="4" hidden="1">'3.1.1'!$D$1114:$G$1114</definedName>
    <definedName name="_xlnm._FilterDatabase" localSheetId="5" hidden="1">'3.1.2'!$B$28:$H$1044</definedName>
    <definedName name="_xlnm._FilterDatabase" localSheetId="22" hidden="1">'3.12'!$A$31:$Z$31</definedName>
    <definedName name="_xlnm._FilterDatabase" localSheetId="6" hidden="1">'3.2'!$B$38:$H$1055</definedName>
    <definedName name="_xlnm._FilterDatabase" localSheetId="10" hidden="1">'3.5.1'!$B$94:$C$1067</definedName>
    <definedName name="KST">#REF!</definedName>
    <definedName name="Kunsstof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0" i="54" l="1"/>
  <c r="B23" i="87"/>
  <c r="B24" i="87"/>
  <c r="B25" i="87"/>
  <c r="B22" i="87"/>
  <c r="I23" i="80"/>
  <c r="I28" i="80" s="1"/>
  <c r="G20" i="82"/>
  <c r="G21" i="82"/>
  <c r="G22" i="82"/>
  <c r="G23" i="82"/>
  <c r="G24" i="82"/>
  <c r="G25" i="82"/>
  <c r="G26" i="82"/>
  <c r="G27" i="82"/>
  <c r="G28" i="82"/>
  <c r="G22" i="83"/>
  <c r="P59" i="84"/>
  <c r="O59" i="84"/>
  <c r="N59" i="84"/>
  <c r="M59" i="84"/>
  <c r="L59" i="84"/>
  <c r="K59" i="84"/>
  <c r="H59" i="84"/>
  <c r="G59" i="84"/>
  <c r="F59" i="84"/>
  <c r="E59" i="84"/>
  <c r="D59" i="84"/>
  <c r="C59" i="84"/>
  <c r="P47" i="84"/>
  <c r="O47" i="84"/>
  <c r="N47" i="84"/>
  <c r="M47" i="84"/>
  <c r="L47" i="84"/>
  <c r="K47" i="84"/>
  <c r="H47" i="84"/>
  <c r="G47" i="84"/>
  <c r="F47" i="84"/>
  <c r="E47" i="84"/>
  <c r="D47" i="84"/>
  <c r="C47" i="84"/>
  <c r="P35" i="84"/>
  <c r="O35" i="84"/>
  <c r="N35" i="84"/>
  <c r="M35" i="84"/>
  <c r="L35" i="84"/>
  <c r="K35" i="84"/>
  <c r="H35" i="84"/>
  <c r="G35" i="84"/>
  <c r="F35" i="84"/>
  <c r="E35" i="84"/>
  <c r="D35" i="84"/>
  <c r="C35" i="84"/>
  <c r="P23" i="84"/>
  <c r="O23" i="84"/>
  <c r="N23" i="84"/>
  <c r="M23" i="84"/>
  <c r="L23" i="84"/>
  <c r="K23" i="84"/>
  <c r="C23" i="84"/>
  <c r="D23" i="84"/>
  <c r="E23" i="84"/>
  <c r="G23" i="84"/>
  <c r="H23" i="84"/>
  <c r="F23" i="84"/>
  <c r="R48" i="21"/>
  <c r="T48" i="21"/>
  <c r="V48" i="21"/>
  <c r="X48" i="21"/>
  <c r="Z48" i="21"/>
  <c r="AB48" i="21"/>
  <c r="AD48" i="21"/>
  <c r="AF48" i="21"/>
  <c r="AH48" i="21"/>
  <c r="AJ48" i="21"/>
  <c r="AL48" i="21"/>
  <c r="AN48" i="21"/>
  <c r="AP48" i="21"/>
  <c r="AR48" i="21"/>
  <c r="AT48" i="21"/>
  <c r="AV48" i="21"/>
  <c r="AX48" i="21"/>
  <c r="AZ48" i="21"/>
  <c r="BB48" i="21"/>
  <c r="BD48" i="21"/>
  <c r="BF48" i="21"/>
  <c r="BH48" i="21"/>
  <c r="BJ48" i="21"/>
  <c r="BL48" i="21"/>
  <c r="BN48" i="21"/>
  <c r="BP48" i="21"/>
  <c r="BR48" i="21"/>
  <c r="BT48" i="21"/>
  <c r="BV48" i="21"/>
  <c r="BX48" i="21"/>
  <c r="BZ48" i="21"/>
  <c r="CB48" i="21"/>
  <c r="CD48" i="21"/>
  <c r="CF48" i="21"/>
  <c r="F48" i="21"/>
  <c r="I48" i="21"/>
  <c r="J48" i="21"/>
  <c r="G27" i="83"/>
  <c r="G26" i="83"/>
  <c r="G25" i="83"/>
  <c r="G24" i="83"/>
  <c r="G23" i="83"/>
  <c r="G21" i="83"/>
  <c r="G20" i="83"/>
  <c r="G19" i="83"/>
  <c r="G18" i="83"/>
  <c r="G19" i="82"/>
  <c r="I25" i="81"/>
  <c r="H25" i="81"/>
  <c r="G25" i="81"/>
  <c r="F25" i="81"/>
  <c r="E25" i="81"/>
  <c r="I21" i="81"/>
  <c r="H21" i="81"/>
  <c r="G21" i="81"/>
  <c r="F21" i="81"/>
  <c r="E21" i="81"/>
  <c r="F27" i="80"/>
  <c r="G27" i="80"/>
  <c r="H27" i="80"/>
  <c r="J27" i="80"/>
  <c r="E27" i="80"/>
  <c r="G23" i="80"/>
  <c r="H23" i="80"/>
  <c r="J23" i="80"/>
  <c r="F23" i="80"/>
  <c r="E23" i="80"/>
  <c r="E40" i="34"/>
  <c r="D18" i="54"/>
  <c r="D17" i="54"/>
  <c r="I46" i="33"/>
  <c r="I42" i="33"/>
  <c r="I38" i="33"/>
  <c r="I34" i="33"/>
  <c r="I30" i="33"/>
  <c r="I26" i="33"/>
  <c r="I97" i="33"/>
  <c r="I22" i="33" s="1"/>
  <c r="I98" i="33"/>
  <c r="I99" i="33"/>
  <c r="E55" i="74"/>
  <c r="B22" i="37"/>
  <c r="B23" i="37"/>
  <c r="G12" i="87" l="1"/>
  <c r="E9" i="43" s="1"/>
  <c r="P60" i="84"/>
  <c r="P61" i="84" s="1"/>
  <c r="H36" i="84"/>
  <c r="H37" i="84" s="1"/>
  <c r="H60" i="84"/>
  <c r="H61" i="84" s="1"/>
  <c r="P48" i="84"/>
  <c r="P49" i="84" s="1"/>
  <c r="H48" i="84"/>
  <c r="H49" i="84" s="1"/>
  <c r="P36" i="84"/>
  <c r="P37" i="84" s="1"/>
  <c r="P24" i="84"/>
  <c r="P25" i="84" s="1"/>
  <c r="H24" i="84"/>
  <c r="H25" i="84" s="1"/>
  <c r="F26" i="81"/>
  <c r="G26" i="81"/>
  <c r="H26" i="81"/>
  <c r="I26" i="81"/>
  <c r="E26" i="81"/>
  <c r="G28" i="83"/>
  <c r="J13" i="83" s="1"/>
  <c r="E18" i="43" s="1"/>
  <c r="G29" i="82"/>
  <c r="J14" i="82" s="1"/>
  <c r="E16" i="43" s="1"/>
  <c r="J28" i="80"/>
  <c r="E28" i="80"/>
  <c r="G28" i="80"/>
  <c r="H28" i="80"/>
  <c r="F28" i="80"/>
  <c r="I47" i="33"/>
  <c r="D29" i="25"/>
  <c r="E29" i="25"/>
  <c r="F29" i="25"/>
  <c r="G29" i="25"/>
  <c r="H29" i="25"/>
  <c r="I29" i="25"/>
  <c r="L85" i="21"/>
  <c r="AL85" i="21"/>
  <c r="AK85" i="21"/>
  <c r="AJ85" i="21"/>
  <c r="AI85" i="21"/>
  <c r="AH85" i="21"/>
  <c r="AL84" i="21"/>
  <c r="AK84" i="21"/>
  <c r="AJ84" i="21"/>
  <c r="AI84" i="21"/>
  <c r="AH84" i="21"/>
  <c r="AN84" i="21"/>
  <c r="AN85" i="21"/>
  <c r="AO84" i="21"/>
  <c r="AO85" i="21"/>
  <c r="AG85" i="21"/>
  <c r="AF85" i="21"/>
  <c r="AE85" i="21"/>
  <c r="AD85" i="21"/>
  <c r="AC85" i="21"/>
  <c r="AB85" i="21"/>
  <c r="AA85" i="21"/>
  <c r="Z85" i="21"/>
  <c r="AG84" i="21"/>
  <c r="AF84" i="21"/>
  <c r="AE84" i="21"/>
  <c r="AD84" i="21"/>
  <c r="AC84" i="21"/>
  <c r="AB84" i="21"/>
  <c r="AA84" i="21"/>
  <c r="Z84" i="21"/>
  <c r="Y85" i="21"/>
  <c r="X85" i="21"/>
  <c r="W85" i="21"/>
  <c r="V85" i="21"/>
  <c r="U85" i="21"/>
  <c r="T85" i="21"/>
  <c r="S85" i="21"/>
  <c r="R85" i="21"/>
  <c r="Y84" i="21"/>
  <c r="X84" i="21"/>
  <c r="W84" i="21"/>
  <c r="V84" i="21"/>
  <c r="U84" i="21"/>
  <c r="T84" i="21"/>
  <c r="S84" i="21"/>
  <c r="R84" i="21"/>
  <c r="AS85" i="21"/>
  <c r="AR85" i="21"/>
  <c r="AQ85" i="21"/>
  <c r="AP85" i="21"/>
  <c r="AM85" i="21"/>
  <c r="AS84" i="21"/>
  <c r="AR84" i="21"/>
  <c r="AQ84" i="21"/>
  <c r="AP84" i="21"/>
  <c r="AM84" i="21"/>
  <c r="BA85" i="21"/>
  <c r="AZ85" i="21"/>
  <c r="AY85" i="21"/>
  <c r="AX85" i="21"/>
  <c r="AW85" i="21"/>
  <c r="AV85" i="21"/>
  <c r="AU85" i="21"/>
  <c r="AT85" i="21"/>
  <c r="BA84" i="21"/>
  <c r="AZ84" i="21"/>
  <c r="AY84" i="21"/>
  <c r="AX84" i="21"/>
  <c r="AW84" i="21"/>
  <c r="AV84" i="21"/>
  <c r="AU84" i="21"/>
  <c r="AT84" i="21"/>
  <c r="BI85" i="21"/>
  <c r="BH85" i="21"/>
  <c r="BG85" i="21"/>
  <c r="BF85" i="21"/>
  <c r="BE85" i="21"/>
  <c r="BD85" i="21"/>
  <c r="BC85" i="21"/>
  <c r="BB85" i="21"/>
  <c r="BI84" i="21"/>
  <c r="BH84" i="21"/>
  <c r="BG84" i="21"/>
  <c r="BF84" i="21"/>
  <c r="BE84" i="21"/>
  <c r="BD84" i="21"/>
  <c r="BC84" i="21"/>
  <c r="BB84" i="21"/>
  <c r="BQ85" i="21"/>
  <c r="BP85" i="21"/>
  <c r="BO85" i="21"/>
  <c r="BN85" i="21"/>
  <c r="BM85" i="21"/>
  <c r="BL85" i="21"/>
  <c r="BK85" i="21"/>
  <c r="BJ85" i="21"/>
  <c r="BQ84" i="21"/>
  <c r="BP84" i="21"/>
  <c r="BO84" i="21"/>
  <c r="BN84" i="21"/>
  <c r="BM84" i="21"/>
  <c r="BL84" i="21"/>
  <c r="BK84" i="21"/>
  <c r="BJ84" i="21"/>
  <c r="BY85" i="21"/>
  <c r="BX85" i="21"/>
  <c r="BW85" i="21"/>
  <c r="BV85" i="21"/>
  <c r="BU85" i="21"/>
  <c r="BT85" i="21"/>
  <c r="BS85" i="21"/>
  <c r="BR85" i="21"/>
  <c r="BY84" i="21"/>
  <c r="BX84" i="21"/>
  <c r="BW84" i="21"/>
  <c r="BV84" i="21"/>
  <c r="BU84" i="21"/>
  <c r="BT84" i="21"/>
  <c r="BS84" i="21"/>
  <c r="BR84" i="21"/>
  <c r="B21" i="37"/>
  <c r="G30" i="41"/>
  <c r="G31" i="41"/>
  <c r="G32" i="41"/>
  <c r="G29" i="41"/>
  <c r="G24" i="41"/>
  <c r="G25" i="41"/>
  <c r="G23" i="41"/>
  <c r="G18" i="41"/>
  <c r="G19" i="41"/>
  <c r="G17" i="41"/>
  <c r="M30" i="23"/>
  <c r="M29" i="23"/>
  <c r="I30" i="23"/>
  <c r="I29" i="23"/>
  <c r="E30" i="23"/>
  <c r="E29" i="23"/>
  <c r="M26" i="23"/>
  <c r="I26" i="23"/>
  <c r="E26" i="23"/>
  <c r="M24" i="23"/>
  <c r="I24" i="23"/>
  <c r="E24" i="23"/>
  <c r="M52" i="23"/>
  <c r="I52" i="23"/>
  <c r="E52" i="23"/>
  <c r="B21" i="26"/>
  <c r="M45" i="27"/>
  <c r="I45" i="27"/>
  <c r="E45" i="27"/>
  <c r="M38" i="27"/>
  <c r="I38" i="27"/>
  <c r="E38" i="27"/>
  <c r="M29" i="27"/>
  <c r="M28" i="27"/>
  <c r="I29" i="27"/>
  <c r="I28" i="27"/>
  <c r="E29" i="27"/>
  <c r="E28" i="27"/>
  <c r="M25" i="27"/>
  <c r="I25" i="27"/>
  <c r="E25" i="27"/>
  <c r="M23" i="27"/>
  <c r="I23" i="27"/>
  <c r="E23" i="27"/>
  <c r="G26" i="29"/>
  <c r="G28" i="29"/>
  <c r="G29" i="29"/>
  <c r="G30" i="29"/>
  <c r="G27" i="29"/>
  <c r="J14" i="81" l="1"/>
  <c r="E23" i="43" s="1"/>
  <c r="I12" i="84"/>
  <c r="E25" i="43" s="1"/>
  <c r="K16" i="80"/>
  <c r="E14" i="43" s="1"/>
  <c r="M38" i="23"/>
  <c r="I38" i="23"/>
  <c r="M43" i="23"/>
  <c r="I43" i="23"/>
  <c r="E43" i="23"/>
  <c r="E38" i="23"/>
  <c r="E31" i="34"/>
  <c r="E30" i="34"/>
  <c r="E29" i="34"/>
  <c r="E28" i="34"/>
  <c r="E27" i="34"/>
  <c r="E26" i="34"/>
  <c r="E25" i="34"/>
  <c r="E24" i="34"/>
  <c r="E24" i="54"/>
  <c r="E23" i="54"/>
  <c r="E22" i="54"/>
  <c r="E21" i="54"/>
  <c r="D59" i="27"/>
  <c r="D58" i="27"/>
  <c r="D56" i="27"/>
  <c r="D55" i="27"/>
  <c r="D54" i="27"/>
  <c r="D53" i="27"/>
  <c r="D67" i="23"/>
  <c r="D66" i="23"/>
  <c r="D64" i="23"/>
  <c r="D63" i="23"/>
  <c r="D62" i="23"/>
  <c r="D61" i="23"/>
  <c r="D39" i="54"/>
  <c r="D40" i="54"/>
  <c r="D41" i="54"/>
  <c r="D53" i="34"/>
  <c r="E22" i="34" s="1"/>
  <c r="D52" i="34"/>
  <c r="D51" i="34"/>
  <c r="D61" i="34"/>
  <c r="D55" i="34"/>
  <c r="D50" i="34"/>
  <c r="D44" i="54"/>
  <c r="D43" i="54"/>
  <c r="D38" i="54"/>
  <c r="E17" i="54" s="1"/>
  <c r="D42" i="23"/>
  <c r="L42" i="23"/>
  <c r="H42" i="23"/>
  <c r="K37" i="27"/>
  <c r="G37" i="27"/>
  <c r="C37" i="27"/>
  <c r="E50" i="23"/>
  <c r="I50" i="23"/>
  <c r="M50" i="23"/>
  <c r="J21" i="26"/>
  <c r="J26" i="26" s="1" a="1"/>
  <c r="J26" i="26" s="1"/>
  <c r="K26" i="26" s="1"/>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F21" i="26"/>
  <c r="F26" i="26" s="1" a="1"/>
  <c r="F26" i="26" s="1"/>
  <c r="G26" i="26" s="1"/>
  <c r="B26" i="26" a="1"/>
  <c r="B26" i="26" s="1"/>
  <c r="C26" i="26" s="1"/>
  <c r="D50" i="22"/>
  <c r="D49" i="22"/>
  <c r="D48" i="22"/>
  <c r="D47" i="22"/>
  <c r="D46" i="22"/>
  <c r="D45" i="22"/>
  <c r="D44" i="22"/>
  <c r="D43" i="22"/>
  <c r="D42" i="22"/>
  <c r="D41" i="22"/>
  <c r="D40" i="22"/>
  <c r="D39" i="22"/>
  <c r="D38" i="22"/>
  <c r="D37" i="22"/>
  <c r="D36" i="22"/>
  <c r="D35" i="22"/>
  <c r="E23" i="34" l="1"/>
  <c r="E20" i="34"/>
  <c r="E21" i="34"/>
  <c r="M44" i="23"/>
  <c r="E44" i="23"/>
  <c r="E30" i="27"/>
  <c r="I30" i="27"/>
  <c r="M30" i="27"/>
  <c r="M15" i="27" l="1"/>
  <c r="F46" i="33"/>
  <c r="G46" i="33"/>
  <c r="H46" i="33"/>
  <c r="J46" i="33"/>
  <c r="E46" i="33"/>
  <c r="D69" i="24"/>
  <c r="D68" i="24"/>
  <c r="G24" i="24" s="1"/>
  <c r="D67" i="24"/>
  <c r="D66" i="24"/>
  <c r="D63" i="24"/>
  <c r="H49" i="24" s="1"/>
  <c r="D62" i="24"/>
  <c r="D61" i="24"/>
  <c r="J45" i="24" s="1"/>
  <c r="D60" i="24"/>
  <c r="D59" i="24"/>
  <c r="D58" i="24"/>
  <c r="G41" i="24" s="1"/>
  <c r="D57" i="24"/>
  <c r="D56" i="24"/>
  <c r="D55" i="24"/>
  <c r="J37" i="24" s="1"/>
  <c r="D54" i="24"/>
  <c r="H33" i="24" s="1"/>
  <c r="I49" i="24"/>
  <c r="J41" i="24"/>
  <c r="H41" i="24"/>
  <c r="J24" i="24"/>
  <c r="H24" i="24"/>
  <c r="J20" i="24"/>
  <c r="I20" i="24"/>
  <c r="H20" i="24"/>
  <c r="G20" i="24"/>
  <c r="F20" i="24"/>
  <c r="E20" i="24"/>
  <c r="D58" i="47"/>
  <c r="H40" i="47" s="1"/>
  <c r="D59" i="47"/>
  <c r="D60" i="47"/>
  <c r="D61" i="47"/>
  <c r="I44" i="47" s="1"/>
  <c r="D62" i="47"/>
  <c r="F40" i="47" s="1"/>
  <c r="D63" i="47"/>
  <c r="D64" i="47"/>
  <c r="F48" i="47" s="1"/>
  <c r="D65" i="47"/>
  <c r="D66" i="47"/>
  <c r="F52" i="47" s="1"/>
  <c r="D57" i="47"/>
  <c r="G40" i="47"/>
  <c r="E20" i="54"/>
  <c r="E19" i="54"/>
  <c r="E18" i="54"/>
  <c r="E39" i="34"/>
  <c r="E41" i="34"/>
  <c r="E42" i="34"/>
  <c r="M57" i="32"/>
  <c r="L56" i="32"/>
  <c r="M56" i="32" s="1"/>
  <c r="E30" i="54"/>
  <c r="E29" i="54"/>
  <c r="E28" i="54"/>
  <c r="J21" i="54"/>
  <c r="J19" i="54"/>
  <c r="J18" i="54"/>
  <c r="B17" i="32"/>
  <c r="L29" i="32"/>
  <c r="M29" i="32" s="1"/>
  <c r="L30" i="32"/>
  <c r="M30" i="32" s="1"/>
  <c r="L31" i="32"/>
  <c r="M31" i="32" s="1"/>
  <c r="L32" i="32"/>
  <c r="M32" i="32" s="1"/>
  <c r="L55" i="32"/>
  <c r="M55" i="32" s="1"/>
  <c r="L33" i="32"/>
  <c r="M33" i="32" s="1"/>
  <c r="L34" i="32"/>
  <c r="M34" i="32" s="1"/>
  <c r="L35" i="32"/>
  <c r="M35" i="32" s="1"/>
  <c r="L36" i="32"/>
  <c r="M36" i="32" s="1"/>
  <c r="L37" i="32"/>
  <c r="M37" i="32" s="1"/>
  <c r="L38" i="32"/>
  <c r="M38" i="32" s="1"/>
  <c r="L39" i="32"/>
  <c r="M39" i="32" s="1"/>
  <c r="L40" i="32"/>
  <c r="M40" i="32" s="1"/>
  <c r="L41" i="32"/>
  <c r="M41" i="32" s="1"/>
  <c r="L42" i="32"/>
  <c r="M42" i="32" s="1"/>
  <c r="L43" i="32"/>
  <c r="M43" i="32" s="1"/>
  <c r="L44" i="32"/>
  <c r="M44" i="32" s="1"/>
  <c r="L45" i="32"/>
  <c r="M45" i="32" s="1"/>
  <c r="L46" i="32"/>
  <c r="M46" i="32" s="1"/>
  <c r="L47" i="32"/>
  <c r="M47" i="32" s="1"/>
  <c r="L48" i="32"/>
  <c r="M48" i="32" s="1"/>
  <c r="L49" i="32"/>
  <c r="M49" i="32" s="1"/>
  <c r="L50" i="32"/>
  <c r="M50" i="32" s="1"/>
  <c r="L51" i="32"/>
  <c r="M51" i="32" s="1"/>
  <c r="L52" i="32"/>
  <c r="M52" i="32" s="1"/>
  <c r="L53" i="32"/>
  <c r="M53" i="32" s="1"/>
  <c r="L54" i="32"/>
  <c r="M54" i="32" s="1"/>
  <c r="L28" i="32"/>
  <c r="M28" i="32" s="1"/>
  <c r="E14" i="34" l="1"/>
  <c r="D19" i="32"/>
  <c r="D21" i="32"/>
  <c r="D18" i="32"/>
  <c r="D20" i="32"/>
  <c r="E12" i="54"/>
  <c r="E12" i="43" s="1"/>
  <c r="D22" i="32"/>
  <c r="H52" i="47"/>
  <c r="E37" i="24"/>
  <c r="I36" i="47"/>
  <c r="F37" i="24"/>
  <c r="H36" i="47"/>
  <c r="G36" i="47"/>
  <c r="E52" i="47"/>
  <c r="F36" i="47"/>
  <c r="E40" i="47"/>
  <c r="I52" i="47"/>
  <c r="E36" i="47"/>
  <c r="I40" i="47"/>
  <c r="G52" i="47"/>
  <c r="E44" i="47"/>
  <c r="H44" i="47"/>
  <c r="G44" i="47"/>
  <c r="F44" i="47"/>
  <c r="G25" i="24"/>
  <c r="I24" i="24"/>
  <c r="I25" i="24" s="1"/>
  <c r="I41" i="24"/>
  <c r="E24" i="24"/>
  <c r="E25" i="24" s="1"/>
  <c r="E41" i="24"/>
  <c r="F24" i="24"/>
  <c r="F25" i="24" s="1"/>
  <c r="F41" i="24"/>
  <c r="H25" i="24"/>
  <c r="I48" i="47"/>
  <c r="E48" i="47"/>
  <c r="H48" i="47"/>
  <c r="G48" i="47"/>
  <c r="E45" i="24"/>
  <c r="F45" i="24"/>
  <c r="G45" i="24"/>
  <c r="H45" i="24"/>
  <c r="I45" i="24"/>
  <c r="I33" i="24"/>
  <c r="J33" i="24"/>
  <c r="J49" i="24"/>
  <c r="J25" i="24"/>
  <c r="E33" i="24"/>
  <c r="G37" i="24"/>
  <c r="E49" i="24"/>
  <c r="F33" i="24"/>
  <c r="H37" i="24"/>
  <c r="F49" i="24"/>
  <c r="G33" i="24"/>
  <c r="I37" i="24"/>
  <c r="G49" i="24"/>
  <c r="F20" i="7"/>
  <c r="E20" i="7"/>
  <c r="D20" i="7"/>
  <c r="C20" i="7"/>
  <c r="D68" i="47"/>
  <c r="D69" i="47"/>
  <c r="D70" i="47"/>
  <c r="D71" i="47"/>
  <c r="K50" i="23"/>
  <c r="G50" i="23"/>
  <c r="C50" i="23"/>
  <c r="I44" i="23"/>
  <c r="N21" i="26"/>
  <c r="E21" i="25"/>
  <c r="F21" i="25"/>
  <c r="G21" i="25"/>
  <c r="H21" i="25"/>
  <c r="I21" i="25"/>
  <c r="D21" i="25"/>
  <c r="D28" i="22"/>
  <c r="D29" i="22"/>
  <c r="D30" i="22"/>
  <c r="D31" i="22"/>
  <c r="D32" i="22"/>
  <c r="D33" i="22"/>
  <c r="D34" i="22"/>
  <c r="D27" i="22"/>
  <c r="G18" i="29"/>
  <c r="G19" i="29"/>
  <c r="G20" i="29"/>
  <c r="G21" i="29"/>
  <c r="G17" i="29"/>
  <c r="J31" i="34"/>
  <c r="E13" i="34"/>
  <c r="H50" i="24" l="1"/>
  <c r="J22" i="22"/>
  <c r="G22" i="22"/>
  <c r="D22" i="22"/>
  <c r="G22" i="29"/>
  <c r="D23" i="32"/>
  <c r="F12" i="32" s="1"/>
  <c r="I50" i="24"/>
  <c r="G31" i="29"/>
  <c r="L23" i="26"/>
  <c r="L24" i="26"/>
  <c r="L25" i="26"/>
  <c r="L22" i="26"/>
  <c r="P25" i="26"/>
  <c r="P23" i="26"/>
  <c r="P24" i="26"/>
  <c r="P22" i="26"/>
  <c r="H22" i="26"/>
  <c r="H23" i="26"/>
  <c r="H24" i="26"/>
  <c r="H25" i="26"/>
  <c r="I12" i="25"/>
  <c r="E24" i="43" s="1"/>
  <c r="F27" i="47"/>
  <c r="G27" i="47"/>
  <c r="H27" i="47"/>
  <c r="I27" i="47"/>
  <c r="E23" i="47"/>
  <c r="G23" i="47"/>
  <c r="H23" i="47"/>
  <c r="I23" i="47"/>
  <c r="F23" i="47"/>
  <c r="E50" i="24"/>
  <c r="J50" i="24"/>
  <c r="G50" i="24"/>
  <c r="F50" i="24"/>
  <c r="D25" i="26"/>
  <c r="D23" i="26"/>
  <c r="D22" i="26"/>
  <c r="D24" i="26"/>
  <c r="E27" i="47"/>
  <c r="H26" i="26"/>
  <c r="M31" i="23"/>
  <c r="E31" i="23"/>
  <c r="I31" i="23"/>
  <c r="N26" i="26" a="1"/>
  <c r="N26" i="26" s="1"/>
  <c r="P85" i="21"/>
  <c r="P84" i="21"/>
  <c r="G12" i="29" l="1"/>
  <c r="E30" i="43" s="1"/>
  <c r="G11" i="41"/>
  <c r="E11" i="43" s="1"/>
  <c r="E28" i="43"/>
  <c r="O26" i="26"/>
  <c r="P26" i="26" s="1"/>
  <c r="P27" i="26" s="1"/>
  <c r="I28" i="47"/>
  <c r="G28" i="47"/>
  <c r="E28" i="47"/>
  <c r="F28" i="47"/>
  <c r="J13" i="24"/>
  <c r="E22" i="43" s="1"/>
  <c r="H28" i="47"/>
  <c r="F53" i="47"/>
  <c r="G53" i="47"/>
  <c r="H53" i="47"/>
  <c r="E53" i="47"/>
  <c r="I53" i="47"/>
  <c r="M16" i="23"/>
  <c r="E21" i="43" s="1"/>
  <c r="H27" i="26"/>
  <c r="L26" i="26"/>
  <c r="D26" i="26"/>
  <c r="K12" i="22"/>
  <c r="E26" i="43" s="1"/>
  <c r="D27" i="26" l="1"/>
  <c r="L27" i="26"/>
  <c r="J16" i="47"/>
  <c r="E13" i="43" s="1"/>
  <c r="G11" i="37" l="1"/>
  <c r="E10" i="43" s="1"/>
  <c r="O12" i="26"/>
  <c r="E27" i="43" s="1"/>
  <c r="O85" i="21"/>
  <c r="O84" i="21"/>
  <c r="Q85" i="21"/>
  <c r="Q84" i="21"/>
  <c r="J26" i="34"/>
  <c r="E8" i="43" l="1"/>
  <c r="E7" i="43"/>
  <c r="J30" i="34" l="1"/>
  <c r="J23" i="34"/>
  <c r="J24" i="34"/>
  <c r="D54" i="21"/>
  <c r="Q48" i="21" s="1"/>
  <c r="D55" i="21"/>
  <c r="D56" i="21"/>
  <c r="D57" i="21"/>
  <c r="D58" i="21"/>
  <c r="D59" i="21"/>
  <c r="D60" i="21"/>
  <c r="D61" i="21"/>
  <c r="D62" i="21"/>
  <c r="D63" i="21"/>
  <c r="D64" i="21"/>
  <c r="D65" i="21"/>
  <c r="D66" i="21"/>
  <c r="D67" i="21"/>
  <c r="D68" i="21"/>
  <c r="D69" i="21"/>
  <c r="D70" i="21"/>
  <c r="D71" i="21"/>
  <c r="D72" i="21"/>
  <c r="D73" i="21"/>
  <c r="D74" i="21"/>
  <c r="D75" i="21"/>
  <c r="D76" i="21"/>
  <c r="D53" i="21"/>
  <c r="C45" i="19"/>
  <c r="C46" i="19"/>
  <c r="C47" i="19"/>
  <c r="C48" i="19"/>
  <c r="C49" i="19"/>
  <c r="C50" i="19"/>
  <c r="C51" i="19"/>
  <c r="C52" i="19"/>
  <c r="C53" i="19"/>
  <c r="C54" i="19"/>
  <c r="C44" i="19"/>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51" i="33"/>
  <c r="AI48" i="21" l="1"/>
  <c r="AA48" i="21"/>
  <c r="BK48" i="21"/>
  <c r="S48" i="21"/>
  <c r="BC48" i="21"/>
  <c r="CA48" i="21"/>
  <c r="AU48" i="21"/>
  <c r="BS48" i="21"/>
  <c r="AM48" i="21"/>
  <c r="P48" i="21"/>
  <c r="AC48" i="21"/>
  <c r="AO48" i="21"/>
  <c r="BM48" i="21"/>
  <c r="CE48" i="21"/>
  <c r="AW48" i="21"/>
  <c r="AE48" i="21"/>
  <c r="AQ48" i="21"/>
  <c r="BO48" i="21"/>
  <c r="K48" i="21"/>
  <c r="U48" i="21"/>
  <c r="BE48" i="21"/>
  <c r="CC48" i="21"/>
  <c r="W48" i="21"/>
  <c r="BG48" i="21"/>
  <c r="AK48" i="21"/>
  <c r="BU48" i="21"/>
  <c r="N48" i="21"/>
  <c r="O48" i="21"/>
  <c r="AY48" i="21"/>
  <c r="BW48" i="21"/>
  <c r="H48" i="21"/>
  <c r="BA48" i="21"/>
  <c r="BY48" i="21"/>
  <c r="L48" i="21"/>
  <c r="AG48" i="21"/>
  <c r="AS48" i="21"/>
  <c r="BQ48" i="21"/>
  <c r="Y48" i="21"/>
  <c r="BI48" i="21"/>
  <c r="CG48" i="21"/>
  <c r="E48" i="21"/>
  <c r="G48" i="21"/>
  <c r="AK49" i="21"/>
  <c r="AJ49" i="21"/>
  <c r="E49" i="21"/>
  <c r="AI49" i="21"/>
  <c r="AL49" i="21"/>
  <c r="AH49" i="21"/>
  <c r="AO49" i="21"/>
  <c r="AN49" i="21"/>
  <c r="AF49" i="21"/>
  <c r="W49" i="21"/>
  <c r="AY49" i="21"/>
  <c r="BF49" i="21"/>
  <c r="BM49" i="21"/>
  <c r="BT49" i="21"/>
  <c r="AE49" i="21"/>
  <c r="V49" i="21"/>
  <c r="BE49" i="21"/>
  <c r="BL49" i="21"/>
  <c r="AS49" i="21"/>
  <c r="AX49" i="21"/>
  <c r="AD49" i="21"/>
  <c r="U49" i="21"/>
  <c r="AR49" i="21"/>
  <c r="AW49" i="21"/>
  <c r="BD49" i="21"/>
  <c r="BK49" i="21"/>
  <c r="BR49" i="21"/>
  <c r="AC49" i="21"/>
  <c r="T49" i="21"/>
  <c r="AQ49" i="21"/>
  <c r="AV49" i="21"/>
  <c r="BC49" i="21"/>
  <c r="BJ49" i="21"/>
  <c r="BY49" i="21"/>
  <c r="BI49" i="21"/>
  <c r="BS49" i="21"/>
  <c r="AB49" i="21"/>
  <c r="S49" i="21"/>
  <c r="AP49" i="21"/>
  <c r="AU49" i="21"/>
  <c r="BB49" i="21"/>
  <c r="BQ49" i="21"/>
  <c r="BX49" i="21"/>
  <c r="BP49" i="21"/>
  <c r="BW49" i="21"/>
  <c r="AM49" i="21"/>
  <c r="BA49" i="21"/>
  <c r="BH49" i="21"/>
  <c r="BO49" i="21"/>
  <c r="X49" i="21"/>
  <c r="AZ49" i="21"/>
  <c r="BN49" i="21"/>
  <c r="AA49" i="21"/>
  <c r="R49" i="21"/>
  <c r="AT49" i="21"/>
  <c r="Z49" i="21"/>
  <c r="Y49" i="21"/>
  <c r="BV49" i="21"/>
  <c r="AG49" i="21"/>
  <c r="BG49" i="21"/>
  <c r="BU49" i="21"/>
  <c r="J38" i="33"/>
  <c r="E38" i="33"/>
  <c r="F38" i="33"/>
  <c r="G38" i="33"/>
  <c r="H38" i="33"/>
  <c r="P49" i="21"/>
  <c r="Q49" i="21"/>
  <c r="O49" i="21"/>
  <c r="K84" i="21" l="1"/>
  <c r="L84" i="21"/>
  <c r="K85" i="21"/>
  <c r="N84" i="21"/>
  <c r="N85" i="21"/>
  <c r="F42" i="33"/>
  <c r="G42" i="33"/>
  <c r="H42" i="33"/>
  <c r="J42" i="33"/>
  <c r="E42" i="33"/>
  <c r="F99" i="33"/>
  <c r="F34" i="33" s="1"/>
  <c r="G99" i="33"/>
  <c r="G34" i="33" s="1"/>
  <c r="H99" i="33"/>
  <c r="H34" i="33" s="1"/>
  <c r="J99" i="33"/>
  <c r="J34" i="33" s="1"/>
  <c r="E99" i="33"/>
  <c r="E34" i="33" s="1"/>
  <c r="G26" i="33"/>
  <c r="H26" i="33"/>
  <c r="J26" i="33"/>
  <c r="F26" i="33"/>
  <c r="E26" i="33"/>
  <c r="F98" i="33"/>
  <c r="F30" i="33" s="1"/>
  <c r="G98" i="33"/>
  <c r="G30" i="33" s="1"/>
  <c r="H98" i="33"/>
  <c r="H30" i="33" s="1"/>
  <c r="J98" i="33"/>
  <c r="J30" i="33" s="1"/>
  <c r="E98" i="33"/>
  <c r="E30" i="33" s="1"/>
  <c r="F97" i="33"/>
  <c r="F22" i="33" s="1"/>
  <c r="G97" i="33"/>
  <c r="G22" i="33" s="1"/>
  <c r="H97" i="33"/>
  <c r="H22" i="33" s="1"/>
  <c r="J97" i="33"/>
  <c r="J22" i="33" s="1"/>
  <c r="E97" i="33"/>
  <c r="E22" i="33" s="1"/>
  <c r="H47" i="33" l="1"/>
  <c r="F47" i="33"/>
  <c r="E47" i="33"/>
  <c r="J47" i="33"/>
  <c r="G47" i="33"/>
  <c r="J13" i="33" l="1"/>
  <c r="E17" i="43" s="1"/>
  <c r="H36" i="19"/>
  <c r="H37" i="19" s="1"/>
  <c r="I37" i="19" s="1"/>
  <c r="F49" i="21"/>
  <c r="G49" i="21"/>
  <c r="H49" i="21"/>
  <c r="I49" i="21"/>
  <c r="J49" i="21"/>
  <c r="K49" i="21"/>
  <c r="L49" i="21"/>
  <c r="N49" i="21"/>
  <c r="BZ49" i="21"/>
  <c r="CA49" i="21"/>
  <c r="CB49" i="21"/>
  <c r="CC49" i="21"/>
  <c r="CD49" i="21"/>
  <c r="CE49" i="21"/>
  <c r="CF49" i="21"/>
  <c r="CG49" i="21"/>
  <c r="F85" i="21"/>
  <c r="G85" i="21"/>
  <c r="H85" i="21"/>
  <c r="I85" i="21"/>
  <c r="J85" i="21"/>
  <c r="BZ85" i="21"/>
  <c r="CA85" i="21"/>
  <c r="CB85" i="21"/>
  <c r="CC85" i="21"/>
  <c r="CD85" i="21"/>
  <c r="CE85" i="21"/>
  <c r="CF85" i="21"/>
  <c r="CG85" i="21"/>
  <c r="E85" i="21"/>
  <c r="F84" i="21"/>
  <c r="G84" i="21"/>
  <c r="H84" i="21"/>
  <c r="I84" i="21"/>
  <c r="J84" i="21"/>
  <c r="BZ84" i="21"/>
  <c r="CA84" i="21"/>
  <c r="CB84" i="21"/>
  <c r="CC84" i="21"/>
  <c r="CD84" i="21"/>
  <c r="CE84" i="21"/>
  <c r="CF84" i="21"/>
  <c r="CG84" i="21"/>
  <c r="E84" i="21"/>
  <c r="I37" i="21" l="1"/>
  <c r="I38" i="21"/>
  <c r="E15" i="43"/>
  <c r="H38" i="19"/>
  <c r="I38" i="19" s="1"/>
  <c r="I36" i="19"/>
  <c r="H39" i="19" l="1"/>
  <c r="I39" i="19" s="1"/>
  <c r="I40" i="19" s="1"/>
  <c r="I32" i="21"/>
  <c r="E20" i="43" s="1"/>
  <c r="D23" i="19" l="1"/>
  <c r="E23" i="19" s="1"/>
  <c r="D24" i="19"/>
  <c r="E24" i="19" s="1"/>
  <c r="D25" i="19"/>
  <c r="E25" i="19" s="1"/>
  <c r="D26" i="19"/>
  <c r="E26" i="19" s="1"/>
  <c r="D27" i="19"/>
  <c r="E27" i="19" s="1"/>
  <c r="D22" i="19"/>
  <c r="F12" i="7"/>
  <c r="E29" i="43" s="1"/>
  <c r="E22" i="19" l="1"/>
  <c r="E28" i="19" s="1"/>
  <c r="I23" i="19" l="1"/>
  <c r="I31" i="19"/>
  <c r="I24" i="19"/>
  <c r="I22" i="19"/>
  <c r="I25" i="19"/>
  <c r="I26" i="19"/>
  <c r="I28" i="19"/>
  <c r="I27" i="19"/>
  <c r="I29" i="19"/>
  <c r="I30" i="19"/>
  <c r="I32" i="19" l="1"/>
  <c r="I12" i="19" s="1"/>
  <c r="E19" i="43" s="1"/>
  <c r="E31" i="43" l="1"/>
  <c r="G25" i="43" l="1"/>
  <c r="G15" i="43"/>
  <c r="G16" i="43"/>
  <c r="G19" i="43"/>
  <c r="G17" i="43"/>
  <c r="G18" i="43"/>
  <c r="G21" i="43"/>
  <c r="G22" i="43"/>
  <c r="G23" i="43"/>
  <c r="G14" i="43"/>
  <c r="G20" i="43"/>
  <c r="G12" i="43"/>
  <c r="G30" i="43"/>
  <c r="G28" i="43"/>
  <c r="G8" i="43"/>
  <c r="G7" i="43"/>
  <c r="G29" i="43"/>
  <c r="G27" i="43"/>
  <c r="G13" i="43"/>
  <c r="G24" i="43"/>
  <c r="G10" i="43"/>
  <c r="G26" i="43"/>
  <c r="G11" i="43"/>
  <c r="G9" i="4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8B8529D-65C1-47B1-924D-CC05BA40C9C9}" keepAlive="1" name="Abfrage - Kunsstoff" description="Verbindung mit der Abfrage 'Kunsstoff' in der Arbeitsmappe." type="5" refreshedVersion="0" background="1" saveData="1">
    <dbPr connection="Provider=Microsoft.Mashup.OleDb.1;Data Source=$Workbook$;Location=Kunsstoff;Extended Properties=&quot;&quot;" command="SELECT * FROM [Kunsstoff]"/>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<sst xmlns="http://schemas.openxmlformats.org/spreadsheetml/2006/main" count="23186" uniqueCount="7279">
  <si>
    <t>Bilanzierung Übersicht</t>
  </si>
  <si>
    <t>Unternehmen</t>
  </si>
  <si>
    <t>Namen:</t>
  </si>
  <si>
    <t>Standorte erfasst in der Bilanzierung:</t>
  </si>
  <si>
    <t>Zuständinge Person:</t>
  </si>
  <si>
    <t>Zuletzt bearbeitet</t>
  </si>
  <si>
    <t>Datum:</t>
  </si>
  <si>
    <t>System Grenzen</t>
  </si>
  <si>
    <t>Was wurde bei der Berechnung einbezogen?</t>
  </si>
  <si>
    <t>Was wurde rausgelassen?</t>
  </si>
  <si>
    <t>Hinweise zur Wesentlichkeits-analyse</t>
  </si>
  <si>
    <t xml:space="preserve">Welche Scopes wurden bei dieser Bilanzierung als wesentlich betrachtet? </t>
  </si>
  <si>
    <t>Gab es Unterschiede zwischen Standorte?</t>
  </si>
  <si>
    <t>Read Me</t>
  </si>
  <si>
    <t>Einleitung</t>
  </si>
  <si>
    <t xml:space="preserve">Das Scope-Berechnungs-Tool in Excel dient dazu, kleinen und mittelständischen Unternehmen (KMU) ein Hilfsmittel zur Verfügung zu stellen,  </t>
  </si>
  <si>
    <t xml:space="preserve">mit dem diese ihre Scope 1-, 2-, und 3-Emissionen erheben und darüber berichten können. Zudem gibt es Hinweise, welche Daten für die Berichterstattung benötigt werden </t>
  </si>
  <si>
    <t xml:space="preserve">und in welcher Qualität diese vorliegen sollten. </t>
  </si>
  <si>
    <t>Trotz begrenzter Ressourcen (Mitarbeitende, Finanzen, etc.) soll das Tool KMUs in die Lage versetzen, eine fundierte Aussage zu ihren Emissionen zu treffen.</t>
  </si>
  <si>
    <t>Legende</t>
  </si>
  <si>
    <t>Das gesamte Tool ist nach folgendem farblichen Schema aufgebaut:</t>
  </si>
  <si>
    <t>Überschriften</t>
  </si>
  <si>
    <t xml:space="preserve">Die Felder in Blau, Weiß und Hellgrau dienen nur dem Informationsfluss und haben keinen direkten Einfluss auf die Berechnungen. </t>
  </si>
  <si>
    <t>Hintergrund, Zwischenüberschriften, etc.</t>
  </si>
  <si>
    <t>Eingabe Pflichtfeld</t>
  </si>
  <si>
    <t>Die Felder in Dunkelorange sind verpflichtende Eingabefelder für Zahlen- und Prozenteinheiten.</t>
  </si>
  <si>
    <t>Dropdown Pflichtfeld</t>
  </si>
  <si>
    <t>Die Felder in Hellorange sind für jede Kategorie vordefinierte Auswahlfelder, die mittels Dropdown-Menüs befüllt werden.</t>
  </si>
  <si>
    <t>Ergebnisse</t>
  </si>
  <si>
    <t>Die Felder in Dunkelgrau sind Zwischenrechnungen, Rechnungen, Zwischenergebnisse und Ergebnisse.</t>
  </si>
  <si>
    <t>Aufbau des Tools</t>
  </si>
  <si>
    <t>Zum einfachen Verständnis für den Nutzer wurde das Tool an einigen Stellen mit Beispiel Daten ausgefüllt.</t>
  </si>
  <si>
    <t>Das Blatt „Auswertung“ summiert die einzelnen Summen der Scopes zusammen und berechnet deren Anteil an den gesamten Emissionen. Dabei wird gezeigt, welche  Kategorien</t>
  </si>
  <si>
    <t>wesentlich für Ihr Unternehmen sein könnten. Sie werden anschließend durch Verlinkungen direkt zu den einzelnen Scopes weitergeleitet.</t>
  </si>
  <si>
    <t>Blatt "1 u. 2" enthält die Berechnungen zu den Kategorien aus Scope 1 und 2.</t>
  </si>
  <si>
    <t xml:space="preserve">Die restlichen Blätter enthalten die Berechnungen zu den Kategorien aus Scope 3 (3.1 bis 3.15). </t>
  </si>
  <si>
    <t xml:space="preserve">Bei Scope 3.1 kann der Nutzer sowohl die mengen-, bzw. die gewichtsbasierte Methode in Blatt "3.1.1" als auch die ausgabenbasierte Methode in Blatt "3.1.2" nutzen. </t>
  </si>
  <si>
    <t>Bei Scope 3.7 kann der Nutzer sowohl eine Berechnung mittels statistischer Daten in Blatt "3.7.1" als auch mittels einer Umfrage in Blatt "3.7.2" nutzen.</t>
  </si>
  <si>
    <t>Emissionsfaktoren</t>
  </si>
  <si>
    <t xml:space="preserve">Das Excel-Tool arbeitet mit Annahmen von Emissionsfaktoren für die Berechnung. Auf nationaler und internationaler Ebene stehen verschiedene kostenpflichtige sowie -freie </t>
  </si>
  <si>
    <t xml:space="preserve">Datenbanken für die verwendeten Emissionsfaktoren zur Verfügung. Für einige wenige verwendete Emissionsfaktoren musste auf alternative Quellen zurückgegriffen werden, da </t>
  </si>
  <si>
    <t xml:space="preserve">diese entweder in keiner der Datenbanken hinterlegt oder die Werte nicht für die jeweilige Aktivität anwendbar sind. Generell ist im Tool für jeden Scope und den darin verwendeten </t>
  </si>
  <si>
    <t xml:space="preserve">Emissionsfaktor immer die verwendete Datenbank angegeben. Diese Faktoren lassen sich bei jedem Scope/Blatt auch ändern, indem Sie unten auf "Emissionsfaktoren: ausklappen" </t>
  </si>
  <si>
    <t>klicken. So können Sie die eingegebenen Faktoren durch andere Faktoren, aus der Datenbank Ihrer Wahl, ersetzen. Es besteht keine Verpflichtung die, in diesem Tool verwendeten</t>
  </si>
  <si>
    <t xml:space="preserve">Einflussfaktoren bei der Berechnung anzuwenden. Leider gibt es derzeit noch keine einheitliche Standardisierung der Emissionsfaktoren (EF). </t>
  </si>
  <si>
    <t>Erweiterung von</t>
  </si>
  <si>
    <t>Das Tool lässt sich auch um eigene, zusätzliche EF erweitern. Hierbei müssen die ausklappbaren EF-Listen, Dropdown-Menüs und ggf. Tabellen um die eigenen EF erweitert werden.</t>
  </si>
  <si>
    <t>Damit die Formeln und Rechenoperatoren weiterhin funktionieren, empfiehlt es sich, in den jeweiligen ausklappbaren Listen zwischen zwei Feldern eine zusätzliche Zeile einzufügen,</t>
  </si>
  <si>
    <t>z.B. über (STRG+), und den eigenen Wert zu ergänzen.</t>
  </si>
  <si>
    <t>Dies ist am folgenden Beispiel dargestellt:</t>
  </si>
  <si>
    <t>In einem ersten Schritt wird der EF in der EF Liste erweitert.</t>
  </si>
  <si>
    <t>Scope 1</t>
  </si>
  <si>
    <t>Emissionsfaktor</t>
  </si>
  <si>
    <t>Einheit</t>
  </si>
  <si>
    <t>Quelle</t>
  </si>
  <si>
    <t>Erdgas [kWh]</t>
  </si>
  <si>
    <r>
      <t>kg CO</t>
    </r>
    <r>
      <rPr>
        <vertAlign val="subscript"/>
        <sz val="11"/>
        <color rgb="FF006582"/>
        <rFont val="Calibri"/>
        <family val="2"/>
        <scheme val="minor"/>
      </rPr>
      <t>2</t>
    </r>
    <r>
      <rPr>
        <sz val="11"/>
        <color rgb="FF006582"/>
        <rFont val="Calibri"/>
        <family val="2"/>
        <scheme val="minor"/>
      </rPr>
      <t>e/kWh</t>
    </r>
  </si>
  <si>
    <t>UBA 2022 S.92</t>
  </si>
  <si>
    <t>Hier Zeile einfügen:</t>
  </si>
  <si>
    <t>Eigener Wert XYZ</t>
  </si>
  <si>
    <r>
      <t>kg CO</t>
    </r>
    <r>
      <rPr>
        <b/>
        <vertAlign val="subscript"/>
        <sz val="11"/>
        <color rgb="FF006582"/>
        <rFont val="Calibri"/>
        <family val="2"/>
        <scheme val="minor"/>
      </rPr>
      <t>2</t>
    </r>
    <r>
      <rPr>
        <b/>
        <sz val="11"/>
        <color rgb="FF006582"/>
        <rFont val="Calibri"/>
        <family val="2"/>
        <scheme val="minor"/>
      </rPr>
      <t>e/L</t>
    </r>
  </si>
  <si>
    <t>Eigene Quelle</t>
  </si>
  <si>
    <t>Biogas Mix [kWh]</t>
  </si>
  <si>
    <t>UBA 2022 S.120</t>
  </si>
  <si>
    <t>Heizöl [L]</t>
  </si>
  <si>
    <r>
      <t>kg CO</t>
    </r>
    <r>
      <rPr>
        <vertAlign val="subscript"/>
        <sz val="11"/>
        <color rgb="FF006582"/>
        <rFont val="Calibri"/>
        <family val="2"/>
        <scheme val="minor"/>
      </rPr>
      <t>2</t>
    </r>
    <r>
      <rPr>
        <sz val="11"/>
        <color rgb="FF006582"/>
        <rFont val="Calibri"/>
        <family val="2"/>
        <scheme val="minor"/>
      </rPr>
      <t>e/L</t>
    </r>
  </si>
  <si>
    <t>UBA 2022 S.92 &amp; BAFA Umrechnungsfaktoren</t>
  </si>
  <si>
    <t>Im nächsten Schritt muss der Name des EF ebenfalls in der Dropdownliste ergänzt werden, damit er in der Auswahl erscheint.</t>
  </si>
  <si>
    <t>Dropdown</t>
  </si>
  <si>
    <t>Nutzungsanleitung</t>
  </si>
  <si>
    <t>Dateien: Hinweise zu den benötigten Aktivitätsdaten in der Einleitung zu jedem Blatt oben (pro Kategorie).</t>
  </si>
  <si>
    <t>Disclaimer</t>
  </si>
  <si>
    <t>„Das Softwaretool wurde sorgfältig erarbeitet. Dieses Tool und die eingebauten Emissionsfaktoren sind – in Ermangelung gesetzlicher Vorgaben und Industriestandards – allerdings nur ein möglicher Weg der Berechnung. Das Tool ist eine Hilfestellung für eine erste Selbsteinschätzung und kann keine Drittzertifizierung ersetzen. Der Anwender hat zu entscheiden, ob das Softwaretool für die jeweiligen Zwecke geeignet ist. Die Anwendung hat in eigener Verantwortung mit der erforderlichen Sorgfalt zu erfolgen. Der VDMA e.V., die Mitarbeiter des VDMA e.V. sowie die beteiligten Unternehmen übernehmen für die Richtigkeit, Vollständigkeit und auch Aktualität dieser Veröffentlichung keine Gewähr. (Urheber): Das Softwaretool, einschließlich aller Teile, ist urheberrechtlich geschützt. Jede Verwertung außerhalb der engen Grenzen des Urheberrechtsgesetzes ist unzulässig (§ 53 UrhG) und strafbar (§ 106 UrhG).“</t>
  </si>
  <si>
    <t xml:space="preserve">Auswertung der Gesamtemissionen </t>
  </si>
  <si>
    <t>Nach einem ersten Screening ist hier eine Bewertung auf Relevanz und Datenlage durchzuführen</t>
  </si>
  <si>
    <t xml:space="preserve">Kategorie </t>
  </si>
  <si>
    <t>Bewertung</t>
  </si>
  <si>
    <r>
      <t>Emissionen [t CO</t>
    </r>
    <r>
      <rPr>
        <vertAlign val="subscript"/>
        <sz val="14"/>
        <color rgb="FF006582"/>
        <rFont val="Calibri"/>
        <family val="2"/>
        <scheme val="minor"/>
      </rPr>
      <t>2</t>
    </r>
    <r>
      <rPr>
        <sz val="14"/>
        <color rgb="FF006582"/>
        <rFont val="Calibri"/>
        <family val="2"/>
        <scheme val="minor"/>
      </rPr>
      <t>e]</t>
    </r>
  </si>
  <si>
    <t>Anteil</t>
  </si>
  <si>
    <t>Berechnungsgrundlage</t>
  </si>
  <si>
    <t>Primäre Energieträger</t>
  </si>
  <si>
    <t>verpflichtend</t>
  </si>
  <si>
    <t>Fuel-Based &amp; Distance Based</t>
  </si>
  <si>
    <t>Scope 2</t>
  </si>
  <si>
    <t>Sekundäre Energieträger</t>
  </si>
  <si>
    <t>Average Data</t>
  </si>
  <si>
    <t xml:space="preserve">Scope 3.1 </t>
  </si>
  <si>
    <t>Relevant</t>
  </si>
  <si>
    <t>Spend-based</t>
  </si>
  <si>
    <t>Scope 3.2</t>
  </si>
  <si>
    <t>Investitionsgüter</t>
  </si>
  <si>
    <t>Scope 3.3</t>
  </si>
  <si>
    <t>Vorkette eingekaufter Energieträger</t>
  </si>
  <si>
    <t>Transport und Verteilung vorgelagert</t>
  </si>
  <si>
    <t>Abfall</t>
  </si>
  <si>
    <t>Geschäftsreisen</t>
  </si>
  <si>
    <t>Distance Based</t>
  </si>
  <si>
    <t>Mobilität der Belegschaft - Berechnung [Durchschnitt]</t>
  </si>
  <si>
    <t>Mobilität der Belegschaft - Berechnung [Umfrage]</t>
  </si>
  <si>
    <t>Scope 3.8</t>
  </si>
  <si>
    <t>Angemietete oder geleaste Sachanlagen</t>
  </si>
  <si>
    <t>Transport und Verteilung nachgelagert</t>
  </si>
  <si>
    <t>Scope 3.10.1</t>
  </si>
  <si>
    <t>Verarbeitung der verkauften Produkte</t>
  </si>
  <si>
    <t>nicht von Bilanzierungsunternehmen zu bewerten</t>
  </si>
  <si>
    <t>Scope 3.10.2</t>
  </si>
  <si>
    <t>Scope 3.11</t>
  </si>
  <si>
    <t xml:space="preserve">Nutzung der verkauften Produkte </t>
  </si>
  <si>
    <t>Scope 3.12</t>
  </si>
  <si>
    <t>Umgang mit verkauften Produkten am Lebensende</t>
  </si>
  <si>
    <t>Scope 3.13</t>
  </si>
  <si>
    <t xml:space="preserve">Vermietete oder verleaste Sachanlagen </t>
  </si>
  <si>
    <t>Scope 3.14</t>
  </si>
  <si>
    <t>Franchise</t>
  </si>
  <si>
    <t>Nicht relevant</t>
  </si>
  <si>
    <t>Scope 3.15</t>
  </si>
  <si>
    <t xml:space="preserve">Investitionen </t>
  </si>
  <si>
    <r>
      <t>Emissionen Gesamt [t CO</t>
    </r>
    <r>
      <rPr>
        <b/>
        <vertAlign val="subscript"/>
        <sz val="11"/>
        <color rgb="FF006582"/>
        <rFont val="Calibri"/>
        <family val="2"/>
        <scheme val="minor"/>
      </rPr>
      <t>2</t>
    </r>
    <r>
      <rPr>
        <b/>
        <sz val="11"/>
        <color rgb="FF006582"/>
        <rFont val="Calibri"/>
        <family val="2"/>
        <scheme val="minor"/>
      </rPr>
      <t>e]</t>
    </r>
  </si>
  <si>
    <t>[ausklappen]</t>
  </si>
  <si>
    <t>Dropdown:</t>
  </si>
  <si>
    <t>Fehlende Daten</t>
  </si>
  <si>
    <t>Scope 1 &amp; 2</t>
  </si>
  <si>
    <t xml:space="preserve">Berechnungsmethode: </t>
  </si>
  <si>
    <t>Mengen- und Entfernungsbasiert für Scope 1, 
durchschnittsbasiert für Scope 2</t>
  </si>
  <si>
    <t>Zu bilanzieren:</t>
  </si>
  <si>
    <t>Direkte Emissionen von Kraftstoffen und Treibhausgasen
und indirekt für Strom und Fernwärme, die während der Produktion im Unternehmen entstehen.</t>
  </si>
  <si>
    <t>Benötigte Daten:</t>
  </si>
  <si>
    <r>
      <rPr>
        <b/>
        <u/>
        <sz val="11"/>
        <color rgb="FF006582"/>
        <rFont val="Calibri"/>
        <family val="2"/>
        <scheme val="minor"/>
      </rPr>
      <t>bevorzugt</t>
    </r>
    <r>
      <rPr>
        <sz val="11"/>
        <color rgb="FF006582"/>
        <rFont val="Calibri"/>
        <family val="2"/>
        <scheme val="minor"/>
      </rPr>
      <t xml:space="preserve"> Mengendaten primärer Energieträger
(z.B. aus Rechnungen von Lieferanten) Kraftstoffmengen für unternehmenseigenen Fuhrpark
(z.B. aus Tankstellenbelegen) </t>
    </r>
  </si>
  <si>
    <r>
      <rPr>
        <b/>
        <u/>
        <sz val="11"/>
        <color rgb="FF006582"/>
        <rFont val="Calibri"/>
        <family val="2"/>
        <scheme val="minor"/>
      </rPr>
      <t>alternativ</t>
    </r>
    <r>
      <rPr>
        <sz val="11"/>
        <color rgb="FF006582"/>
        <rFont val="Calibri"/>
        <family val="2"/>
        <scheme val="minor"/>
      </rPr>
      <t xml:space="preserve"> Jahresfahrleistungen der Fahrzeuge</t>
    </r>
  </si>
  <si>
    <t>Mengendaten direkter Emissionen von Gasen 
(z.B. Befüllung von Klimaanlagen)</t>
  </si>
  <si>
    <t>verbrauchte Energiemengen für Strom 
und falls vorhanden Fernwärme/-kälte</t>
  </si>
  <si>
    <t>Zu beachten:</t>
  </si>
  <si>
    <t>Falls auf Ihrer Stromrechnung ein spezifischer Emissionsfaktor bereits vorhanden ist, kann dieser in der Tabelle geändert werden.</t>
  </si>
  <si>
    <r>
      <t>Emissionen Gesamt Scope 1 [t CO</t>
    </r>
    <r>
      <rPr>
        <b/>
        <vertAlign val="subscript"/>
        <sz val="22"/>
        <color rgb="FF006582"/>
        <rFont val="Calibri"/>
        <family val="2"/>
        <scheme val="minor"/>
      </rPr>
      <t>2</t>
    </r>
    <r>
      <rPr>
        <b/>
        <sz val="22"/>
        <color rgb="FF006582"/>
        <rFont val="Calibri"/>
        <family val="2"/>
        <scheme val="minor"/>
      </rPr>
      <t>e]:</t>
    </r>
  </si>
  <si>
    <r>
      <t>Emissionen Gesamt Scope 2 [t CO</t>
    </r>
    <r>
      <rPr>
        <b/>
        <vertAlign val="subscript"/>
        <sz val="22"/>
        <color rgb="FF006582"/>
        <rFont val="Calibri"/>
        <family val="2"/>
        <scheme val="minor"/>
      </rPr>
      <t>2</t>
    </r>
    <r>
      <rPr>
        <b/>
        <sz val="22"/>
        <color rgb="FF006582"/>
        <rFont val="Calibri"/>
        <family val="2"/>
        <scheme val="minor"/>
      </rPr>
      <t>e]:</t>
    </r>
  </si>
  <si>
    <t>Eingabe:</t>
  </si>
  <si>
    <t>Stoff und Einheit</t>
  </si>
  <si>
    <t>Menge p.a.</t>
  </si>
  <si>
    <r>
      <t>Emissionen
[kg CO</t>
    </r>
    <r>
      <rPr>
        <b/>
        <vertAlign val="subscript"/>
        <sz val="11"/>
        <color rgb="FF006582"/>
        <rFont val="Calibri"/>
        <family val="2"/>
        <scheme val="minor"/>
      </rPr>
      <t>2</t>
    </r>
    <r>
      <rPr>
        <b/>
        <sz val="11"/>
        <color rgb="FF006582"/>
        <rFont val="Calibri"/>
        <family val="2"/>
        <scheme val="minor"/>
      </rPr>
      <t>e]</t>
    </r>
  </si>
  <si>
    <t>Wärme</t>
  </si>
  <si>
    <t>Stückholz [kg]</t>
  </si>
  <si>
    <t>Hackschnitzel [kg]</t>
  </si>
  <si>
    <t>Kraftstoff-
mengen (Antriebsart Energieart etc.)</t>
  </si>
  <si>
    <t>Benzin [L]</t>
  </si>
  <si>
    <t>Strom [kWh]</t>
  </si>
  <si>
    <t>Laufleistung
PKW</t>
  </si>
  <si>
    <t>MittelklasseDiesel</t>
  </si>
  <si>
    <t>Laufleistung
NFZ</t>
  </si>
  <si>
    <t>TransporterDiesel</t>
  </si>
  <si>
    <t xml:space="preserve">Direkte
Kältemittel-emissionen
(Leckagen) </t>
  </si>
  <si>
    <t>R134A [kg]</t>
  </si>
  <si>
    <t>Welche Berechnungsart soll bei der Stromberechnung erfolgen?</t>
  </si>
  <si>
    <t>standortbasiert</t>
  </si>
  <si>
    <t>Energie</t>
  </si>
  <si>
    <t>Strom konventionell [kWh]</t>
  </si>
  <si>
    <t>marktbasiert</t>
  </si>
  <si>
    <t>Strom erneuerbar [kWh]  nur Photovoltaik direkt</t>
  </si>
  <si>
    <t>Nah-/Fernwärme [kWh]</t>
  </si>
  <si>
    <t>Emissionsfaktoren :</t>
  </si>
  <si>
    <t>Bez. Quelle</t>
  </si>
  <si>
    <t>Umrechnungsfaktoren</t>
  </si>
  <si>
    <t>Emissionsfaktor Zwischenergebnis</t>
  </si>
  <si>
    <t>Bez.</t>
  </si>
  <si>
    <t>Heizwert in kWh</t>
  </si>
  <si>
    <t xml:space="preserve">Quelle </t>
  </si>
  <si>
    <t xml:space="preserve">Erdgas - direkte </t>
  </si>
  <si>
    <t>Biogas (Gülle) - Verbrennungsmotor BHKW - nach Baurecht genehmigt - direkte</t>
  </si>
  <si>
    <t>Heizöl / Diesel - direkte</t>
  </si>
  <si>
    <t xml:space="preserve">UBA 2022 S.92 </t>
  </si>
  <si>
    <t>Holzpellets [kg]</t>
  </si>
  <si>
    <r>
      <t>kg CO</t>
    </r>
    <r>
      <rPr>
        <vertAlign val="subscript"/>
        <sz val="11"/>
        <color rgb="FF006582"/>
        <rFont val="Calibri"/>
        <family val="2"/>
        <scheme val="minor"/>
      </rPr>
      <t>2</t>
    </r>
    <r>
      <rPr>
        <sz val="11"/>
        <color rgb="FF006582"/>
        <rFont val="Calibri"/>
        <family val="2"/>
        <scheme val="minor"/>
      </rPr>
      <t>e/kg</t>
    </r>
  </si>
  <si>
    <t>UBA 2022 S.97 &amp; BAFA Umrechnungsfaktoren</t>
  </si>
  <si>
    <t>Pellets - Kessel -direkte</t>
  </si>
  <si>
    <t>UBA 2022 S.97</t>
  </si>
  <si>
    <t>Holzhackschnitzel - große Kessel - direkte</t>
  </si>
  <si>
    <t xml:space="preserve">UBA 2022 S.97 </t>
  </si>
  <si>
    <t>UBA 2022 S.96 &amp; BAFA Umrechnungsfaktoren</t>
  </si>
  <si>
    <t>Brennholz - Kessel - direkte</t>
  </si>
  <si>
    <t>UBA 2022 S.96</t>
  </si>
  <si>
    <t>Flüssiggas [L]</t>
  </si>
  <si>
    <t>DEFRA Fuels</t>
  </si>
  <si>
    <t>Braunkohle [kg]</t>
  </si>
  <si>
    <t>Braunkohlebriketts - direkte</t>
  </si>
  <si>
    <t>Steinkohle [kg]</t>
  </si>
  <si>
    <t>Steinkohle - direkte</t>
  </si>
  <si>
    <t>Mobilität Kraftstoffmenge</t>
  </si>
  <si>
    <t>Diesel [L]</t>
  </si>
  <si>
    <t>LPG [L]</t>
  </si>
  <si>
    <t>CNG [L]</t>
  </si>
  <si>
    <t>Flugbenzin [L]</t>
  </si>
  <si>
    <t>Kerosin [L]</t>
  </si>
  <si>
    <t>Schiffsöl [L]</t>
  </si>
  <si>
    <t>Mobilität nach Entfernung</t>
  </si>
  <si>
    <t>KleinwagenBenzin</t>
  </si>
  <si>
    <r>
      <t>kg CO</t>
    </r>
    <r>
      <rPr>
        <vertAlign val="subscript"/>
        <sz val="11"/>
        <color rgb="FF006582"/>
        <rFont val="Calibri"/>
        <family val="2"/>
      </rPr>
      <t>2</t>
    </r>
    <r>
      <rPr>
        <sz val="11"/>
        <color rgb="FF006582"/>
        <rFont val="Calibri"/>
        <family val="2"/>
      </rPr>
      <t>e / km</t>
    </r>
  </si>
  <si>
    <t>DEFRA Business travel - land</t>
  </si>
  <si>
    <t>KleinwagenDiesel</t>
  </si>
  <si>
    <t>KleinwagenErdgas</t>
  </si>
  <si>
    <t>KleinwagenLPG</t>
  </si>
  <si>
    <t>KleinwagenHybrid</t>
  </si>
  <si>
    <t>KleinwagenBEV</t>
  </si>
  <si>
    <t>MittelklasseBenzin</t>
  </si>
  <si>
    <t>MittelklasseErdgas</t>
  </si>
  <si>
    <t>MittelklasseLPG</t>
  </si>
  <si>
    <t>MittelklasseHybrid</t>
  </si>
  <si>
    <t>MittelklasseBEV</t>
  </si>
  <si>
    <t>Luxus/SUV/SportBenzin</t>
  </si>
  <si>
    <t>Luxus/SUV/SportDiesel</t>
  </si>
  <si>
    <t>Luxus/SUV/SportErdgas</t>
  </si>
  <si>
    <t>Luxus/SUV/SportLPG</t>
  </si>
  <si>
    <t>Luxus/SUV/SportHybrid</t>
  </si>
  <si>
    <t>Luxus/SUV/SportBEV</t>
  </si>
  <si>
    <t>TransporterBenzin</t>
  </si>
  <si>
    <t>DEFRA Freighting goods</t>
  </si>
  <si>
    <t>TransporterCNG</t>
  </si>
  <si>
    <t>TransporterLPG</t>
  </si>
  <si>
    <t>LKW</t>
  </si>
  <si>
    <t>LKWGekühlt</t>
  </si>
  <si>
    <t>Strommix DE</t>
  </si>
  <si>
    <t>UBA 2023a</t>
  </si>
  <si>
    <t>Spalte 3 - 2022</t>
  </si>
  <si>
    <t>Strommix marktbasiert</t>
  </si>
  <si>
    <t>Photovoltaik</t>
  </si>
  <si>
    <t>UBA 2022 S. 53</t>
  </si>
  <si>
    <t>Photovoltaik - direkte</t>
  </si>
  <si>
    <t>Nah- / Fernwärme</t>
  </si>
  <si>
    <t>UBA 2022 S. 93</t>
  </si>
  <si>
    <t>Fernwärme-mix - direkte</t>
  </si>
  <si>
    <t>Leckagen</t>
  </si>
  <si>
    <t>R22 [kg]</t>
  </si>
  <si>
    <t xml:space="preserve">LfU o.J. </t>
  </si>
  <si>
    <t>R404A [kg]</t>
  </si>
  <si>
    <t>R410A [kg]</t>
  </si>
  <si>
    <t>R407C [kg]</t>
  </si>
  <si>
    <t>R407F [kg]</t>
  </si>
  <si>
    <t>R-600A (Isobutan) [kg]</t>
  </si>
  <si>
    <t>R744 (CO2) [kg]</t>
  </si>
  <si>
    <t>R717 (NH3) [kg]</t>
  </si>
  <si>
    <t>Berechnungsmethode: Berechnung anhand von Gewicht</t>
  </si>
  <si>
    <t>Cradle-to-Gate Emissionen,</t>
  </si>
  <si>
    <t>eingekaufter Güter und Dienstleistungen.</t>
  </si>
  <si>
    <t>Gewichtsdaten und Werkstoffe im Berichtsjahr eingekaufter Warenströme</t>
  </si>
  <si>
    <r>
      <t>Emissionen Gesamt Scope 3.1.1 [t CO</t>
    </r>
    <r>
      <rPr>
        <b/>
        <vertAlign val="subscript"/>
        <sz val="22"/>
        <color rgb="FF006582"/>
        <rFont val="Calibri"/>
        <family val="2"/>
        <scheme val="minor"/>
      </rPr>
      <t>2</t>
    </r>
    <r>
      <rPr>
        <b/>
        <sz val="22"/>
        <color rgb="FF006582"/>
        <rFont val="Calibri"/>
        <family val="2"/>
        <scheme val="minor"/>
      </rPr>
      <t>e]:</t>
    </r>
  </si>
  <si>
    <t xml:space="preserve">BoM - DD GmbH </t>
  </si>
  <si>
    <t>Baugruppe</t>
  </si>
  <si>
    <t>Bezeichnung</t>
  </si>
  <si>
    <t>Menge</t>
  </si>
  <si>
    <t>Preis/Einheit
[€]</t>
  </si>
  <si>
    <t>Werkstoff</t>
  </si>
  <si>
    <t>Stahl</t>
  </si>
  <si>
    <t>T</t>
  </si>
  <si>
    <t>Alu</t>
  </si>
  <si>
    <t>Bürobedarf</t>
  </si>
  <si>
    <t>Laptop Lenovo</t>
  </si>
  <si>
    <t>ST</t>
  </si>
  <si>
    <r>
      <t>Emissionen
[kg CO</t>
    </r>
    <r>
      <rPr>
        <vertAlign val="subscript"/>
        <sz val="11"/>
        <color theme="0"/>
        <rFont val="Calibri"/>
        <family val="2"/>
        <scheme val="minor"/>
      </rPr>
      <t>2</t>
    </r>
    <r>
      <rPr>
        <sz val="11"/>
        <color theme="0"/>
        <rFont val="Calibri"/>
        <family val="2"/>
        <scheme val="minor"/>
      </rPr>
      <t>e]</t>
    </r>
  </si>
  <si>
    <t>Werkstoffgruppe</t>
  </si>
  <si>
    <t>Gewicht
[kg]</t>
  </si>
  <si>
    <t>Aluminium</t>
  </si>
  <si>
    <t>Magnesium</t>
  </si>
  <si>
    <t>Titan</t>
  </si>
  <si>
    <t>Zink</t>
  </si>
  <si>
    <t>Zinn</t>
  </si>
  <si>
    <t>Nickel</t>
  </si>
  <si>
    <t>Blei</t>
  </si>
  <si>
    <t>Edelstahl</t>
  </si>
  <si>
    <t>Epoxidharz</t>
  </si>
  <si>
    <t>PET</t>
  </si>
  <si>
    <t>PS</t>
  </si>
  <si>
    <t>PP</t>
  </si>
  <si>
    <t>Naturkautschuk</t>
  </si>
  <si>
    <t>Styrol</t>
  </si>
  <si>
    <t>Auswahl</t>
  </si>
  <si>
    <t>-</t>
  </si>
  <si>
    <t>Tabellen:</t>
  </si>
  <si>
    <t>Keramik</t>
  </si>
  <si>
    <t>KeramikAlle</t>
  </si>
  <si>
    <t>Baustoff</t>
  </si>
  <si>
    <t>Bitumen</t>
  </si>
  <si>
    <t>Elektro</t>
  </si>
  <si>
    <t>ElektronikAlle</t>
  </si>
  <si>
    <t xml:space="preserve">m2 </t>
  </si>
  <si>
    <t>Leder verarbeitet mit Chrom III</t>
  </si>
  <si>
    <t>Leder verarbeitet mit Chrom VI</t>
  </si>
  <si>
    <t xml:space="preserve">kg </t>
  </si>
  <si>
    <t>Wolle (Australien, transportiert nach Rotterdam)</t>
  </si>
  <si>
    <t>Wolle auf der Farm Australien</t>
  </si>
  <si>
    <t>Raffiniertes Rohpalmkernöl</t>
  </si>
  <si>
    <t>Rohes Palmkernöl von Bäumen</t>
  </si>
  <si>
    <t>Kartoffelstärke, DE</t>
  </si>
  <si>
    <t>Kartoffeln, DE</t>
  </si>
  <si>
    <t>Rapskuchen, Europa</t>
  </si>
  <si>
    <t>Sojaschrot an der Küste von Brasilien</t>
  </si>
  <si>
    <t>Sojaschrot an der Küste der USA</t>
  </si>
  <si>
    <t>Raffiniertes Sojaöl an der Küste von Brasilien</t>
  </si>
  <si>
    <t>Raffiniertes Sojaöl an der Küste der USA</t>
  </si>
  <si>
    <t>Sojabohnen, geerntet und an die Küste von Brasilien transportiert</t>
  </si>
  <si>
    <t>Sojabohnen, geerntet und an die Küste der USA transportiert</t>
  </si>
  <si>
    <t>Rohes, entgummtes Sojaöl an der Küste von Brasilien</t>
  </si>
  <si>
    <t>Rohes, entgummtes Sojaöl an der Küste der USA</t>
  </si>
  <si>
    <t>Palmöl in Rotterdam</t>
  </si>
  <si>
    <t>Rapsöl, Europa</t>
  </si>
  <si>
    <t>Sojaöl aus Brasilien in Rotterdam</t>
  </si>
  <si>
    <t>Sojaöl aus den USA in Rotterdam</t>
  </si>
  <si>
    <t>Bio-Baumwolle, China</t>
  </si>
  <si>
    <t>Bio-Baumwolle, Indien</t>
  </si>
  <si>
    <t>Bio-Baumwolle, USA</t>
  </si>
  <si>
    <t>Baumwolle, China</t>
  </si>
  <si>
    <t>Baumwolle, Indien</t>
  </si>
  <si>
    <t>Baumwolle, Handelsmix, China, Indien, USA</t>
  </si>
  <si>
    <t>Baumwolle, USA</t>
  </si>
  <si>
    <t>Jutefasern, unentgummt, Bangladesch, Regenfeldbau</t>
  </si>
  <si>
    <t>Jutefasern, unentgummt, Handelsmix</t>
  </si>
  <si>
    <t>Jutefasern, unentgummt, Bangladesch</t>
  </si>
  <si>
    <t>Jutefasern, unentgummt, Indien</t>
  </si>
  <si>
    <t>Jutefasern, unentgummt, Indien, Regenfeldbau</t>
  </si>
  <si>
    <t>Kenaffasern, unentgummt, Italien</t>
  </si>
  <si>
    <t>Kenaffasern, unentgummt, Indien</t>
  </si>
  <si>
    <t>Leinsamen produziert in der Region</t>
  </si>
  <si>
    <t>Aluminiumoxid</t>
  </si>
  <si>
    <t>Aluminium-Nitrid</t>
  </si>
  <si>
    <t>Bornitrid</t>
  </si>
  <si>
    <t>Germanium</t>
  </si>
  <si>
    <t>Glasur (zusätzlich zu Porzellan und Steinzeug)</t>
  </si>
  <si>
    <t>Porzellan</t>
  </si>
  <si>
    <t>PZT piezoelektrische Keramik</t>
  </si>
  <si>
    <t>Silizium (gereinigt) für Elektronik und PV-Zellen, brutto</t>
  </si>
  <si>
    <t>Siliziumkarbid</t>
  </si>
  <si>
    <t>Siliziumnitrid</t>
  </si>
  <si>
    <t>Steinzeug</t>
  </si>
  <si>
    <t>Wolframkarbid</t>
  </si>
  <si>
    <t>Zirkonia</t>
  </si>
  <si>
    <t>HCL (Salzsäure)</t>
  </si>
  <si>
    <t>Salpetersäure</t>
  </si>
  <si>
    <t>Phosphorsäure</t>
  </si>
  <si>
    <t>Schwefelsäure</t>
  </si>
  <si>
    <t>Essigsäure, Handelsmischung</t>
  </si>
  <si>
    <t>Essigsäureanhydrid, Handelsmischung</t>
  </si>
  <si>
    <t>Essigsäureanhydrid, Halcon-Prozess</t>
  </si>
  <si>
    <t>Essigsäureanhydrid, Keten-Prozess</t>
  </si>
  <si>
    <t>Chloressigsäure</t>
  </si>
  <si>
    <t>Maleinsäure</t>
  </si>
  <si>
    <t>Dünger-N</t>
  </si>
  <si>
    <t>Dünger-P</t>
  </si>
  <si>
    <t>Dünger-K</t>
  </si>
  <si>
    <t>Argon</t>
  </si>
  <si>
    <t>Kohlendioxid, flüssig</t>
  </si>
  <si>
    <t>Kohlenmonoxid</t>
  </si>
  <si>
    <t>Chlor (US 2011)</t>
  </si>
  <si>
    <t>Chlor (Plasticseurope 2013)</t>
  </si>
  <si>
    <t>Chlor (Europäische Chlor-Alkali-Industrie 2022)</t>
  </si>
  <si>
    <t>Chlor (Durchschnitt von USLCI, Plasticseurope, EU-Chlor-Alkali)</t>
  </si>
  <si>
    <t>Wasserstoff, Methan zu Wasserstoff (SMR)</t>
  </si>
  <si>
    <t>Stickstoff, flüssig</t>
  </si>
  <si>
    <t>Sauerstoff, flüssig</t>
  </si>
  <si>
    <t>Ammoniak</t>
  </si>
  <si>
    <t>Bor</t>
  </si>
  <si>
    <t>Ruß</t>
  </si>
  <si>
    <t>Cobaltoxid (CoO)</t>
  </si>
  <si>
    <t>Graphit für Batterien</t>
  </si>
  <si>
    <t>H2O2, Wasserstoffperoxid, 70% in H2O</t>
  </si>
  <si>
    <t>Schwefelwasserstoff</t>
  </si>
  <si>
    <t>KOH, Kaliumhydroxid</t>
  </si>
  <si>
    <t>Kalk</t>
  </si>
  <si>
    <t>Mangandioxid</t>
  </si>
  <si>
    <t>Nickel in FerroNickel (27%)</t>
  </si>
  <si>
    <t>Nickel in Nickelsulfat (22%) für Autobatterien</t>
  </si>
  <si>
    <t>Branntkalk</t>
  </si>
  <si>
    <t>Silicagel</t>
  </si>
  <si>
    <t>Natriumcarbonat (Soda, Na2CO3)</t>
  </si>
  <si>
    <t>Natriumchlorid (US)</t>
  </si>
  <si>
    <t>Natriumchlorid, NaCl (Plasticseurope)</t>
  </si>
  <si>
    <t>Natriumchlorit</t>
  </si>
  <si>
    <t>Natriumkumenesulfonat</t>
  </si>
  <si>
    <t>Natriumhydroxid (US 2011)</t>
  </si>
  <si>
    <t>Natriumhydroxid, NaOH (Europäische Chlor-Alkali-Industrie 2022)</t>
  </si>
  <si>
    <t>Natriumhydroxid, NaOH (Plasticseurope 2013)</t>
  </si>
  <si>
    <t>Natriumhydroxid, NaOH (Durchschnitt von USLCI, Plasticseurope, EU)</t>
  </si>
  <si>
    <t>Natriumhypochlorit, NaOCl (Europäische Chlor-Alkali-Industrie 2022)</t>
  </si>
  <si>
    <t>Natriumhypochlorit, NaOCl (Plasticseurope 2013)</t>
  </si>
  <si>
    <t>Natriumsilikat</t>
  </si>
  <si>
    <t>Natriumsulfat</t>
  </si>
  <si>
    <t>Schwefel</t>
  </si>
  <si>
    <t>Titandioxid</t>
  </si>
  <si>
    <t>Harnstoff (AdBlue)</t>
  </si>
  <si>
    <t>V2O5, Vanadiumpentoxid</t>
  </si>
  <si>
    <t>Zinkoxid</t>
  </si>
  <si>
    <t>Aceton</t>
  </si>
  <si>
    <t>Acetylen (Ethyne)</t>
  </si>
  <si>
    <t>Acrylnitril</t>
  </si>
  <si>
    <t>Alkenylbernsteinsäureanhydrid (ASA)</t>
  </si>
  <si>
    <t>Alkylketendimer (AKD)</t>
  </si>
  <si>
    <t>Benzol</t>
  </si>
  <si>
    <t>Butadien</t>
  </si>
  <si>
    <t>Butan</t>
  </si>
  <si>
    <t>Cumenehydroperoxid</t>
  </si>
  <si>
    <t>Diethylenglykol (DEG)</t>
  </si>
  <si>
    <t>Dipropylenglykolmonomethylether</t>
  </si>
  <si>
    <t>Ethanol (Alkohol), biobasiert aus landwirtschaftlichen Abfällen</t>
  </si>
  <si>
    <t>Ethanol (Alkohol), synthetisch</t>
  </si>
  <si>
    <t>Ethylbenzol</t>
  </si>
  <si>
    <t>Ethylen</t>
  </si>
  <si>
    <t>Ethylendichlorid</t>
  </si>
  <si>
    <t>Ethylenoxid</t>
  </si>
  <si>
    <t>Methanol</t>
  </si>
  <si>
    <t>Methylamin</t>
  </si>
  <si>
    <t>Monoethylenglykol (MEG)</t>
  </si>
  <si>
    <t>Pentan Blähmittel</t>
  </si>
  <si>
    <t>Propan</t>
  </si>
  <si>
    <t>Propylen</t>
  </si>
  <si>
    <t>Phenol</t>
  </si>
  <si>
    <t>Kolophonium</t>
  </si>
  <si>
    <t>Toluol</t>
  </si>
  <si>
    <t>Triethylenglykol (TEG)</t>
  </si>
  <si>
    <t>Xylol</t>
  </si>
  <si>
    <t>Acrylnitril aus Propylen-Ammoxidation</t>
  </si>
  <si>
    <t>Acetonitril aus Propylen-Ammoxidation</t>
  </si>
  <si>
    <t>Blausäure aus Propylen-Ammoxidation</t>
  </si>
  <si>
    <t>1-Butanol</t>
  </si>
  <si>
    <t>1-Pentanol</t>
  </si>
  <si>
    <t>1,4-Dioxan</t>
  </si>
  <si>
    <t>2-Butanol</t>
  </si>
  <si>
    <t>2-Methyl-1-butanol</t>
  </si>
  <si>
    <t>2-Methyl-1-propanol</t>
  </si>
  <si>
    <t>2-Methyl-2-butanol</t>
  </si>
  <si>
    <t>2-Methylpentan</t>
  </si>
  <si>
    <t>3-Methyl-1-butanol</t>
  </si>
  <si>
    <t>3-Methyl-1-butylacetat</t>
  </si>
  <si>
    <t>4-Methyl-2-pentanon</t>
  </si>
  <si>
    <t>Essigsäure</t>
  </si>
  <si>
    <t>Essigsäureanhydrid</t>
  </si>
  <si>
    <t>Benzalchlorid</t>
  </si>
  <si>
    <t>Benzaldehyd</t>
  </si>
  <si>
    <t>Benzolchlorierung (pro Benzol)</t>
  </si>
  <si>
    <t>Benzylalkohol</t>
  </si>
  <si>
    <t>Benzylchlorid</t>
  </si>
  <si>
    <t>Butan-1,4-diol</t>
  </si>
  <si>
    <t>Butan-1,4-diol-Dehydrierung</t>
  </si>
  <si>
    <t>Butan-Oxidation</t>
  </si>
  <si>
    <t>Butane aus Buten</t>
  </si>
  <si>
    <t>Buten-Hydrierung</t>
  </si>
  <si>
    <t>Buten-Hydroformylierung</t>
  </si>
  <si>
    <t>Butylacetat</t>
  </si>
  <si>
    <t>Butyrolacton</t>
  </si>
  <si>
    <t>Cyclohexan</t>
  </si>
  <si>
    <t>Cyclohexanon</t>
  </si>
  <si>
    <t>Ethanol aus Ethylen</t>
  </si>
  <si>
    <t>Diethylether</t>
  </si>
  <si>
    <t>Dimethylsulfoxid</t>
  </si>
  <si>
    <t>Dimethylamin</t>
  </si>
  <si>
    <t>Ethylacetat aus Ethanol und Essigsäure</t>
  </si>
  <si>
    <t>Ethylacetat aus Butan-Oxidation</t>
  </si>
  <si>
    <t>Ethylacetat aus Ethanol</t>
  </si>
  <si>
    <t>Ethylenglykol-diethylether</t>
  </si>
  <si>
    <t>Ethylenglykol-dimethylether</t>
  </si>
  <si>
    <t>Ethylenglykol-monoethyl-ether</t>
  </si>
  <si>
    <t>Ethylen-Hydrierung</t>
  </si>
  <si>
    <t>Ameisensäure durch Butan-Oxidation</t>
  </si>
  <si>
    <t>Ameisensäure durch Methylformiat-Hydrolyse</t>
  </si>
  <si>
    <t>Salzsäure (nicht verwenden, verwenden Sie A.030.02.101. von Kunststoff)</t>
  </si>
  <si>
    <t>Wasserstoff aus Reppe-Prozess</t>
  </si>
  <si>
    <t>Isobutylacetat</t>
  </si>
  <si>
    <t>Isopropylacetat</t>
  </si>
  <si>
    <t>Methylacetat</t>
  </si>
  <si>
    <t>Methylethylketon</t>
  </si>
  <si>
    <t>Methylformiat</t>
  </si>
  <si>
    <t>Methylcyclohexan</t>
  </si>
  <si>
    <t>Monochlorbenzol</t>
  </si>
  <si>
    <t>N-Dimethyl-2-pyrrolidon</t>
  </si>
  <si>
    <t>N,N-Dimethylformamid</t>
  </si>
  <si>
    <t>o-Dichlorbenzol</t>
  </si>
  <si>
    <t>p-Dichlorbenzol</t>
  </si>
  <si>
    <t>Propanal</t>
  </si>
  <si>
    <t>Propanol</t>
  </si>
  <si>
    <t>Propylen-Ammoxidation</t>
  </si>
  <si>
    <t>Propylen-Hydroformylierung</t>
  </si>
  <si>
    <t>Tetrahydrofuran</t>
  </si>
  <si>
    <t>Pestizide (unspezifiziert)</t>
  </si>
  <si>
    <t>Benomyl (1-(Butylcarbamoyl)-1H-1,3-benzimidazol-2-yl methylcarbamat)</t>
  </si>
  <si>
    <t>Captan ((3aR,7aS)-2-[(Trichloromethyl)sulfanyl]-3a,4,7,7a-tetrahydro-1H-isoindol-1-on)</t>
  </si>
  <si>
    <t>Ferbam (Eisen(III)dimethyldithiocarbamat)</t>
  </si>
  <si>
    <t>Maneb ( [[2-[(Dithio Carboxyl)amino]ethyl]carbodithioate]](2-)</t>
  </si>
  <si>
    <t>2,4-D (2,4-Dichlorphenoxyessigsäure)</t>
  </si>
  <si>
    <t>2,4,5-T (2,4,5-Trichlorphenoxyessigsäure)</t>
  </si>
  <si>
    <t>Alachlor (2-Chlor-N-(2,6-diethylphenyl)-N-(methoxymethyl)acetamid)</t>
  </si>
  <si>
    <t>Bentazon (3-Isopropyl-2,1,3-benzothiadiazin-4-on-2,2-dioxid)</t>
  </si>
  <si>
    <t>Butylate (Butyliertes Hydroxytoluol, 2,6-Di-tert-butyl-4-methylphenol)</t>
  </si>
  <si>
    <t>Chloramben (3-Amino-2,5-dichlorbenzoesäure)</t>
  </si>
  <si>
    <t>Chlorsulfuron (2-chlor-N-[(4-methoxy-6-methyl-1,3,5-triazin-2-yl)aminocarbonyl]benzoesäure)</t>
  </si>
  <si>
    <t>Cyanazin (2-[[4-Chlor-6-(ethylamino)-1,3,5-triazin-2-yl]amino]-2-methylpropanamidhydrochlorid)</t>
  </si>
  <si>
    <t>Dicamba (3,6-Dichlor-2-methoxybenzoesäure)</t>
  </si>
  <si>
    <t>Dinoseb (2-(Butan-2-yl)-4,6-dinitrophenol)</t>
  </si>
  <si>
    <t>Diquat (6,7-dihydrodipyrido[1,2-a:2',1'-c]pyrazin-5,8-diium)</t>
  </si>
  <si>
    <t>Diuron, DCMU (3-(3,4-dichlorphenyl)-1,1-dimethylharnstoff)</t>
  </si>
  <si>
    <t>EPTC ( S-Ethyl dipropylthiocarbamat)</t>
  </si>
  <si>
    <t>Fluazifop-butyl ( (2R)-2-(4-([5-(trifluoromethyl)-2-pyridyl]oxy)phenoxy)propansäurebutylester)</t>
  </si>
  <si>
    <t>Fluometuron (N,N-Dimethyl-N'-[3-(trifluormethyl)phenyl]harnstoff)</t>
  </si>
  <si>
    <t>Glyphosat (N-(Phosphonomethyl)glycin)</t>
  </si>
  <si>
    <t>Linuron (3-(3,4-Dichlorphenyl)-1-methoxy-1-methylharnstoff)</t>
  </si>
  <si>
    <t>MCPA (2-methyl-4-chlorphenoxyessigsäure)</t>
  </si>
  <si>
    <t>Metolachlor ((RS)-2-Chlor-N-(2-ethyl-6-methylphenyl)-N-(1-methoxypropan-2-yl)acetamid)</t>
  </si>
  <si>
    <t>Paraquat (1,1'-Dimethyl[4,4'-bipyridin]-1,1'-dium-dichlorid)</t>
  </si>
  <si>
    <t>Propachlor (2-Chlor-N-phenyl-N-(propan-2-yl)acetamid)</t>
  </si>
  <si>
    <t>Propanil (N-(3,4-Dichlorphenyl)propanamid)</t>
  </si>
  <si>
    <t>Trifluralin (2,6-Dinitro-N,N-dipropyl-4-(trifluormethyl)anilin)</t>
  </si>
  <si>
    <t>Carbaryl (Naphthalin-1-ylmethylcarbamat)</t>
  </si>
  <si>
    <t>Carbofuran (2,2-Dimethyl-2,3-dihydro-1-benzofuran-7-ylmethylcarbamat)</t>
  </si>
  <si>
    <t>Chlordimeform (N'-(4-chlor-2-methylphenyl)-N,N-dimethylmethanimidamid)</t>
  </si>
  <si>
    <t>Cypermethrin ([Cyano-(3-phenoxyphenyl)methyl]3-(2,2-dichlorvinyl)-2,2-dimethylcyclopropancarboxylat)</t>
  </si>
  <si>
    <t>Lindan (Hexachlorcyclohexan oder Benzolhexachlorid, BHC)</t>
  </si>
  <si>
    <t>Malathion (Diethyl 2-[(dimethoxyphosphorothioyl)sulfanyl]butandisäure)</t>
  </si>
  <si>
    <t>Methoxychlor (1,1'-(2,2,2-Trichlorethan-1,1-diyl)bis(4-methoxybenzol))</t>
  </si>
  <si>
    <t>Methylparathion (O,O-Dimethyl O-4-nitrophenylphosphorothioat)</t>
  </si>
  <si>
    <t>Parathion (O,O-Diethyl O-(4-nitrophenyl)phosphorothioat)</t>
  </si>
  <si>
    <t>Phorat (O,O-Diethyl S-[(ethylsulfanyl)methyl]phosphorodithionat)</t>
  </si>
  <si>
    <t>Toxaphen (Polychlorocamphen)</t>
  </si>
  <si>
    <t>Druckfarbe, Schwarz, konventionell</t>
  </si>
  <si>
    <t>Druckfarbe, Schwarz, UV, Tintenstrahl</t>
  </si>
  <si>
    <t>Druckfarbe, Magenta, konventionell</t>
  </si>
  <si>
    <t>Druckfarbe, Magenta, UV, Tintenstrahl</t>
  </si>
  <si>
    <t>Druckfarbe, Lack, konventionell</t>
  </si>
  <si>
    <t>Druckfarbe, Weiß, UV, Tintenstrahl</t>
  </si>
  <si>
    <t>R-1234 yf</t>
  </si>
  <si>
    <t>R-134a</t>
  </si>
  <si>
    <t>R-744 (CO2)</t>
  </si>
  <si>
    <t>Carboxymethylcellulose</t>
  </si>
  <si>
    <t>Fluoreszenzaufheller, DAS1, triazinylaminostilben Typ</t>
  </si>
  <si>
    <t>Fluoreszenzaufheller, Distyrylbiphenyl Typ</t>
  </si>
  <si>
    <t>Natriumdodecylbenzolsulfonat</t>
  </si>
  <si>
    <t>3-Dimethylaminopropylamin</t>
  </si>
  <si>
    <t>Aminoethylethanolamin</t>
  </si>
  <si>
    <t>Rindertalg</t>
  </si>
  <si>
    <t>C16–C18 Fettalkohol (Palmöl)</t>
  </si>
  <si>
    <t>C16–C18 Fettalkohol (Talg)</t>
  </si>
  <si>
    <t>Kokosnussölmethylester</t>
  </si>
  <si>
    <t>Cumol</t>
  </si>
  <si>
    <t>Diethanolamin</t>
  </si>
  <si>
    <t>Dimethylsulfat</t>
  </si>
  <si>
    <t>Wasserstoffperoxid</t>
  </si>
  <si>
    <t>Palmkerölmethylester</t>
  </si>
  <si>
    <t>Palmölmethylester</t>
  </si>
  <si>
    <t>Triethanolamin</t>
  </si>
  <si>
    <t>C12–C13 Natriumalkylethersulfat. 2 EO</t>
  </si>
  <si>
    <t>C12–C14 Alkohol-Ethoxylat. 3 EO</t>
  </si>
  <si>
    <t>C12–C14 Alkohol-Ethoxylat. 7 EO</t>
  </si>
  <si>
    <t>C12–C14 Aminoxid</t>
  </si>
  <si>
    <t>C12–C14 Natriumalkylethersulfat. 2 EO</t>
  </si>
  <si>
    <t>C12–C14 Natriumalkylsulfat</t>
  </si>
  <si>
    <t>C12–C15 Alkohol-Ethoxylat. 3 EO</t>
  </si>
  <si>
    <t>C12–C15 Alkohol-Ethoxylat. 7 EO</t>
  </si>
  <si>
    <t>C16–C18 Alkohol-Ethoxylat. &gt; 20 EO</t>
  </si>
  <si>
    <t>C16–C18 Triethanolaminesterquats</t>
  </si>
  <si>
    <t>C8–C18 Alkylamidopropylbetain</t>
  </si>
  <si>
    <t>Kokamiddiaethanolamin</t>
  </si>
  <si>
    <t>Lineares Alkylbenzolsulfonsäure</t>
  </si>
  <si>
    <t>Natriumkokoamphoacetat</t>
  </si>
  <si>
    <t>Natriumcumolsulfonat</t>
  </si>
  <si>
    <t>Zement (Hochofenzement CEM III B 42.5 N)</t>
  </si>
  <si>
    <t>Zement (Portlandzement CEM I 52.5 N)</t>
  </si>
  <si>
    <t>Gips, aus Rauchgasentschwefelung</t>
  </si>
  <si>
    <t>Roter Lehmziegel, für Wohn- und Straßenbau, verpackt</t>
  </si>
  <si>
    <t>Leichtbetonblöcke (439 kg/m3)</t>
  </si>
  <si>
    <t>Dachziegel</t>
  </si>
  <si>
    <t>Kalksandsteine, leicht (600 kg/m3)</t>
  </si>
  <si>
    <t xml:space="preserve">m3 </t>
  </si>
  <si>
    <t>Beton</t>
  </si>
  <si>
    <t>Beton (bewehrt, 40 Stahl pro 1000 kg)</t>
  </si>
  <si>
    <t>Korkplattenisolierung</t>
  </si>
  <si>
    <t>Glaswolle</t>
  </si>
  <si>
    <t>Steinwolle</t>
  </si>
  <si>
    <t>Hochofenschlacke</t>
  </si>
  <si>
    <t>Klinker</t>
  </si>
  <si>
    <t>Gebrochenes Betonaggregat (recycelt)</t>
  </si>
  <si>
    <t>Kies</t>
  </si>
  <si>
    <t>Erde (Erdbewegung)</t>
  </si>
  <si>
    <t>Linoleum</t>
  </si>
  <si>
    <t>Weichmacher für Beton</t>
  </si>
  <si>
    <t>Sand</t>
  </si>
  <si>
    <t>Lösemittelbasierte Farbe, transparent, inkl. Verdunstungslösemittel</t>
  </si>
  <si>
    <t>Lösemittelbasierte Farbe, weiß, inkl. Verdunstungslösemittel</t>
  </si>
  <si>
    <t>Wasserbasierte Farbe, transparent</t>
  </si>
  <si>
    <t>Wasserbasierte Farbe, weiß</t>
  </si>
  <si>
    <t>p</t>
  </si>
  <si>
    <t>AA-Zelle Batterie (Alkaline)</t>
  </si>
  <si>
    <t>AA-Zelle Batterie (Li-Ion)</t>
  </si>
  <si>
    <t>Computer-Desktop, inklusive 27-Zoll-Display</t>
  </si>
  <si>
    <t>Computer-Laptop, 15-Zoll-Display</t>
  </si>
  <si>
    <t>m</t>
  </si>
  <si>
    <t>Elektrisches Kabel, 6A (1320W), 3x0.75 mm2, Haushalt (pro m)</t>
  </si>
  <si>
    <t>Elektromotor, weniger als 500 W, geschätzt</t>
  </si>
  <si>
    <t>IC-Chip (nicht verpackt), 1 mm2 = 1.8 mg (Laptop 850 mg)</t>
  </si>
  <si>
    <t>IC-Gehäuse (Laptop: 21 g)</t>
  </si>
  <si>
    <t>LCD-Flachbildschirm, 27 Zoll, inklusive Gehäuse und Elektronik</t>
  </si>
  <si>
    <t>Bleibatterie für Autos (39 Wh pro kg)</t>
  </si>
  <si>
    <t>LED-Glühbirne 8 Watt</t>
  </si>
  <si>
    <t>Lithium-Ionen-Batterie LiCoO2 für Laptops (180 Wh/kg)</t>
  </si>
  <si>
    <t>Lithium-Eisenphosphat-Batterie (118 Wh pro kg)</t>
  </si>
  <si>
    <t>Lithium NMC 811 (200 Wh pro kg, exkl. Elektronik)</t>
  </si>
  <si>
    <t>Mica (feuerfeste elektrische Isolierung) geschätzt</t>
  </si>
  <si>
    <t>NiCd-Batterie AA-Zelle</t>
  </si>
  <si>
    <t>NiCd-Batterie C-Zelle</t>
  </si>
  <si>
    <t>NiMH-Batterie für Laptops (54 Wh pro kg)</t>
  </si>
  <si>
    <t>Leiterplatte (PCB) = Leiterplatte (einschließlich ICs)</t>
  </si>
  <si>
    <t>Lötzinn Blei/Zinn 63/37 Lötzinn für die Elektronikindustrie</t>
  </si>
  <si>
    <t>Bleifreies Lötzinn für die Elektronikindustrie (Ag3.9, Cu0.6)</t>
  </si>
  <si>
    <t>Lötzinn Blei Zinn/Blei 60/40 (normal)</t>
  </si>
  <si>
    <t>PV-Zelle</t>
  </si>
  <si>
    <t>Aramid st gr</t>
  </si>
  <si>
    <t>Kohlefaser</t>
  </si>
  <si>
    <t>Glasfaser</t>
  </si>
  <si>
    <t>Diesel B7 einschließlich Verbrennungs-CO2</t>
  </si>
  <si>
    <t>Diesel B10 einschließlich Verbrennungs-CO2</t>
  </si>
  <si>
    <t>Diesel B100 (FAME), einschließlich Verbrennungs-CO2</t>
  </si>
  <si>
    <t>Diesel XTL (HVO) aus Soja USA, einschließlich Verbrennungs-CO2</t>
  </si>
  <si>
    <t>Benzin E5 einschließlich Verbrennungs-CO2</t>
  </si>
  <si>
    <t>Benzin E10 einschließlich Verbrennungs-CO2</t>
  </si>
  <si>
    <t>Benzin E85 einschließlich Verbrennungs-CO2</t>
  </si>
  <si>
    <t>CNG einschließlich Verbrennungs-CO2</t>
  </si>
  <si>
    <t>LNG einschließlich Verbrennungs-CO2</t>
  </si>
  <si>
    <t>LPG einschließlich Verbrennungs-CO2</t>
  </si>
  <si>
    <t>Brauner Wasserstoff einschließlich Verbrennungs-CO2</t>
  </si>
  <si>
    <t>m   Benzin E10, Leasingsegment A (5.14 l/100km), einschließlich Verbrennungs-CO2</t>
  </si>
  <si>
    <t>m   Benzin E10, Leasingsegment B (6.04 l/100km), einschließlich Verbrennungs-CO2</t>
  </si>
  <si>
    <t>m   Benzin E10, Leasingsegment C (7.10 l/100km), einschließlich Verbrennungs-CO2</t>
  </si>
  <si>
    <t>m   Benzin E10, Leasingsegment D (7.20 l/100km), einschließlich Verbrennungs-CO2</t>
  </si>
  <si>
    <t>m   Benzin E10, Leasingsegment E (9.44 l/100km), einschließlich Verbrennungs-CO2</t>
  </si>
  <si>
    <t>m   Diesel B10, Leasingsegment B (4.83 l/100km), einschließlich Verbrennungs-CO2</t>
  </si>
  <si>
    <t>m   Diesel B10, Leasingsegment C (5.03 l/100km), einschließlich Verbrennungs-CO2</t>
  </si>
  <si>
    <t>m   Diesel B10, Leasingsegment D (5.41 l/100km), einschließlich Verbrennungs-CO2</t>
  </si>
  <si>
    <t>m   Diesel B10, Leasingsegment E (10.20 l/100km), einschließlich Verbrennungs-CO2</t>
  </si>
  <si>
    <t>m   BEV, Leasingsegment A (14.86 kWh/100km), WTW CO2</t>
  </si>
  <si>
    <t>m   BEV, Leasingsegment B (15.78 kWh/100km), WTW CO2</t>
  </si>
  <si>
    <t>m   BEV, Leasingsegment C (16.98 kWh/100km), WTW CO2</t>
  </si>
  <si>
    <t>m   BEV, Leasingsegment D (17.98 kWh/100km), WTW CO2</t>
  </si>
  <si>
    <t>m   BEV, Leasingsegment E (23.83 kWh/100km), WTW CO2</t>
  </si>
  <si>
    <t>Biodiesel (Palmölmethylester)</t>
  </si>
  <si>
    <t>Biodiesel (Rapsmethylester)</t>
  </si>
  <si>
    <t>Biodiesel (Sojabohnenester, 50% Brasilien, 50% USA)</t>
  </si>
  <si>
    <t>Biodiesel (Sojabohnenester, 100% USA)</t>
  </si>
  <si>
    <t>Ethanol</t>
  </si>
  <si>
    <t>Benzin (85% Ethanol)</t>
  </si>
  <si>
    <t>Diesel B100 (FAME)</t>
  </si>
  <si>
    <t>Diesel XTL (HVO) aus Soja USA</t>
  </si>
  <si>
    <t>Anthrazitkohle am Bergwerk</t>
  </si>
  <si>
    <t>Anthrazitkohle (33 MJ/kg), einschließlich Verbrennung</t>
  </si>
  <si>
    <t>Bituminöse Kohle am Bergwerk USA</t>
  </si>
  <si>
    <t>Bituminöse Kohle (26.4 MJ/kg), USA, einschließlich Verbrennung</t>
  </si>
  <si>
    <t>Braunkohle im Tagebau (ohne Verbrennung)</t>
  </si>
  <si>
    <t>LPG für chemische Rohstoffe</t>
  </si>
  <si>
    <t>LPG für Transport (ohne Verbrennung)</t>
  </si>
  <si>
    <t>LPG für Transport einschließlich Verbrennung</t>
  </si>
  <si>
    <t>CNG (komprimiertes Erdgas) für Transport, ohne Verbrennung</t>
  </si>
  <si>
    <t>CNG (komprimiertes Erdgas) für Transport, einschließlich Verbrennung</t>
  </si>
  <si>
    <t>Erdgas allgemeine EU für Wärme (ohne Materialdepletion, ohne Verbrennung)</t>
  </si>
  <si>
    <t>Erdgas allgemeine EU für Wärme (ohne Materialdepletion, einschließlich Verbrennung)</t>
  </si>
  <si>
    <t>Revap LNG (verflüssigtes Erdgas) aus den USA in der EU für Wärme, ohne Materialdepletion, ohne Verbrennung</t>
  </si>
  <si>
    <t>Erdgas 40 MJ/Naus LNG für Wärme, einschließlich Verbrennung</t>
  </si>
  <si>
    <t>Erdgas 40 MJ/Naus Norwegen, Algerien, UK, für Wärme, einschließlich Verbrennung</t>
  </si>
  <si>
    <t>Erdgas 35 MJ/Naus den Niederlanden, für Wärme, einschließlich Verbrennung</t>
  </si>
  <si>
    <t>Rohöl allgemeine EU (für Rohstoffe)</t>
  </si>
  <si>
    <t>Rohöl allgemeine USA (für Rohstoffe)</t>
  </si>
  <si>
    <t>Diesel schwefelarm (ohne Verbrennung)</t>
  </si>
  <si>
    <t>Diesel schwefelarm einschließlich Verbrennungs-CO2</t>
  </si>
  <si>
    <t xml:space="preserve">MJ </t>
  </si>
  <si>
    <t>MJ  Diesel schwefelarm einschließlich Verbrennungs-CO2, pro MJ</t>
  </si>
  <si>
    <t>Schweröl für Wärme einschließlich Verbrennungs-CO2</t>
  </si>
  <si>
    <t>Schweröl im Transport (einschließlich Verbrennungs-CO2)</t>
  </si>
  <si>
    <t>Kerosin (ohne Verbrennung)</t>
  </si>
  <si>
    <t>Kerosin einschließlich Verbrennungs-CO2</t>
  </si>
  <si>
    <t>Benzin einschließlich Verbrennungs-CO2</t>
  </si>
  <si>
    <t>Benzin (ohne Verbrennung)</t>
  </si>
  <si>
    <t>Brennstoff-Uran</t>
  </si>
  <si>
    <t>Holzschnitzel und Sägemehl, Gutschrift pro EoL, 0% MC</t>
  </si>
  <si>
    <t>Holzschnitzel und Sägemehl, Gutschrift pro EoL, 12% MC</t>
  </si>
  <si>
    <t>Holzschnitzel und Sägemehl, Gutschrift pro EoL, 50% MC</t>
  </si>
  <si>
    <t>Glasfassaden und Fenster</t>
  </si>
  <si>
    <t>Borosilikatglas</t>
  </si>
  <si>
    <t>Keramikglas</t>
  </si>
  <si>
    <t>Recyceltes Borosilikatglas</t>
  </si>
  <si>
    <t>Recyceltes Silikatglas</t>
  </si>
  <si>
    <t>Silikatglas</t>
  </si>
  <si>
    <t>Glasflaschen, recycelt</t>
  </si>
  <si>
    <t>Glasflaschen, Virgin</t>
  </si>
  <si>
    <t>Glare 1-3/2-0.3</t>
  </si>
  <si>
    <t>Glare 3-3/2-0.2</t>
  </si>
  <si>
    <t>Glare 3-6/5-0.4</t>
  </si>
  <si>
    <t>Glare 4-6/5-0.4</t>
  </si>
  <si>
    <t>m2  Hylite (1 m2, 1.2 mm Dicke, 1.8 t/m3)</t>
  </si>
  <si>
    <t>Warmgewalztes Stahlblech USA</t>
  </si>
  <si>
    <t>Stahl (21% sek = Standardmix-Durchschnitt) EU warmgewalzte Spule</t>
  </si>
  <si>
    <t>Stahl (sekundär), Balken, Blech</t>
  </si>
  <si>
    <t>Stahlbalken, Rohre, Blech (aus Handelsmix 44% recycelt)</t>
  </si>
  <si>
    <t>GG15</t>
  </si>
  <si>
    <t>GG35</t>
  </si>
  <si>
    <t>GGG-NiCr</t>
  </si>
  <si>
    <t>GGG-NiSiCr</t>
  </si>
  <si>
    <t>GGG40</t>
  </si>
  <si>
    <t>GGG60</t>
  </si>
  <si>
    <t>GGG70</t>
  </si>
  <si>
    <t>GGL-NiCuCr</t>
  </si>
  <si>
    <t>Edelstahl (sekundär), durchschnittlich</t>
  </si>
  <si>
    <t>GX12Cr14 (CA15) 23% inox Schrott (China)</t>
  </si>
  <si>
    <t>GX12Cr14 (CA15) 44% inox Schrott (Welt)</t>
  </si>
  <si>
    <t>GX12Cr14 (CA15) 70% inox Schrott (EU, USA)</t>
  </si>
  <si>
    <t>GX5CrNi19 10 (CF8) 23% inox Schrott (China)</t>
  </si>
  <si>
    <t>GX5CrNi19 10 (CF8) 44% inox Schrott (Welt)</t>
  </si>
  <si>
    <t>GX5CrNi19 10 (CF8) 70% inox Schrott (EU, USA)</t>
  </si>
  <si>
    <t>X10Cr13 (mart 410) 23% inox Schrott (China)</t>
  </si>
  <si>
    <t>X10Cr13 (mart 410) 44% inox Schrott (Welt)</t>
  </si>
  <si>
    <t>X10Cr13 (mart 410) 70% inox Schrott (EU, USA)</t>
  </si>
  <si>
    <t>X10CrNiMoNb 23% inox Schrott (China)</t>
  </si>
  <si>
    <t>X10CrNiMoNb 44% inox Schrott (Welt)</t>
  </si>
  <si>
    <t>X10CrNiMoNb 70% inox Schrott (EU, USA)</t>
  </si>
  <si>
    <t>X10CrNiS (303) 23% inox Schrott (China)</t>
  </si>
  <si>
    <t>X10CrNiS (303) 44% inox Schrott (Welt)</t>
  </si>
  <si>
    <t>X10CrNiS (303) 70% inox Schrott (EU, USA)</t>
  </si>
  <si>
    <t>X12Cr13 (416) 23% inox Schrott (China)</t>
  </si>
  <si>
    <t>X12Cr13 (416) 44% inox Schrott (Welt)</t>
  </si>
  <si>
    <t>X12Cr13 (416) 70% inox Schrott (EU, USA)</t>
  </si>
  <si>
    <t>X12CrNi17 7 (301) 23% inox Schrott (China)</t>
  </si>
  <si>
    <t>X12CrNi17 7 (301) 44% inox Schrott (Welt)</t>
  </si>
  <si>
    <t>X12CrNi17 7 (301) 70% inox Schrott (EU, USA)</t>
  </si>
  <si>
    <t>X20Cr13 (420) 23% inox Schrott (China)</t>
  </si>
  <si>
    <t>X20Cr13 (420) 44% inox Schrott (Welt)</t>
  </si>
  <si>
    <t>X20Cr13 (420) 70% inox Schrott (EU, USA)</t>
  </si>
  <si>
    <t>X22CrNi17 (431) 23% inox Schrott (China)</t>
  </si>
  <si>
    <t>X22CrNi17 (431) 44% inox Schrott (Welt)</t>
  </si>
  <si>
    <t>X22CrNi17 (431) 70% inox Schrott (EU, USA)</t>
  </si>
  <si>
    <t>X2CrNiMo1712 (316L) 23% inox Schrott (China)</t>
  </si>
  <si>
    <t>X2CrNiMo1712 (316L) 44% inox Schrott (Welt)</t>
  </si>
  <si>
    <t>X2CrNiMo1712 (316L) 70% inox Schrott (EU, USA)</t>
  </si>
  <si>
    <t>X30Cr13 (~420) 23% inox Schrott (China)</t>
  </si>
  <si>
    <t>X30Cr13 (~420) 44% inox Schrott (Welt)</t>
  </si>
  <si>
    <t>X30Cr13 (~420) 70% inox Schrott (EU, USA)</t>
  </si>
  <si>
    <t>X35CrMo17 23% inox Schrott (China)</t>
  </si>
  <si>
    <t>X35CrMo17 44% inox Schrott (Welt)</t>
  </si>
  <si>
    <t>X35CrMo17 70% inox Schrott (EU, USA)</t>
  </si>
  <si>
    <t>X5CrNi18 (304) 23% inox Schrott (China)</t>
  </si>
  <si>
    <t>X5CrNi18 (304) 44% inox Schrott (Welt)</t>
  </si>
  <si>
    <t>X5CrNi18 (304) 70% inox Schrott (EU, USA)</t>
  </si>
  <si>
    <t>X5CrNiMo18 (316) 23% inox Schrott (China)</t>
  </si>
  <si>
    <t>X5CrNiMo18 (316) 44% inox Schrott (Welt)</t>
  </si>
  <si>
    <t>X5CrNiMo18 (316) 70% inox Schrott (EU, USA)</t>
  </si>
  <si>
    <t>X6Cr17 (430) 23% inox Schrott (China)</t>
  </si>
  <si>
    <t>X6Cr17 (430) 44% inox Schrott (Welt)</t>
  </si>
  <si>
    <t>X6Cr17 (430) 70% inox Schrott (EU, USA)</t>
  </si>
  <si>
    <t>X6CrNi18 (~304) 23% inox Schrott (China)</t>
  </si>
  <si>
    <t>X6CrNi18 (~304) 44% inox Schrott (Welt)</t>
  </si>
  <si>
    <t>X6CrNi18 (~304) 70% inox Schrott (EU, USA)</t>
  </si>
  <si>
    <t>X7CrAl13 (405) 23% inox Schrott (China)</t>
  </si>
  <si>
    <t>X7CrAl13 (405) 44% inox Schrott (Welt)</t>
  </si>
  <si>
    <t>X7CrAl13 (405) 70% inox Schrott (EU, USA)</t>
  </si>
  <si>
    <t>X90CrCoMoV17 23% inox Schrott (China)</t>
  </si>
  <si>
    <t>X90CrCoMoV17 44% inox Schrott (Welt)</t>
  </si>
  <si>
    <t>X90CrCoMoV17 70% inox Schrott (EU, USA)</t>
  </si>
  <si>
    <t>X90CrMoV18 (440B) 23% inox Schrott (China)</t>
  </si>
  <si>
    <t>X90CrMoV18 (440B) 44% inox Schrott (Welt)</t>
  </si>
  <si>
    <t>X90CrMoV18 (440B) 70% inox Schrott (EU, USA)</t>
  </si>
  <si>
    <t>10SPb20 (1.0721)</t>
  </si>
  <si>
    <t>35S20 (1.0726)</t>
  </si>
  <si>
    <t>9S20</t>
  </si>
  <si>
    <t>9SMnPb (1.0718)</t>
  </si>
  <si>
    <t>GS-10Ni6</t>
  </si>
  <si>
    <t>GS-22Mo4</t>
  </si>
  <si>
    <t>GS-25CrMo4</t>
  </si>
  <si>
    <t>GS-45.3</t>
  </si>
  <si>
    <t>GS-70</t>
  </si>
  <si>
    <t>GS-X40CrNiSi 25 12</t>
  </si>
  <si>
    <t>HA</t>
  </si>
  <si>
    <t>HT</t>
  </si>
  <si>
    <t>Fe360</t>
  </si>
  <si>
    <t>Fe470</t>
  </si>
  <si>
    <t>Fe520</t>
  </si>
  <si>
    <t>St13</t>
  </si>
  <si>
    <t>A517a</t>
  </si>
  <si>
    <t>A517b</t>
  </si>
  <si>
    <t>S355J2G1W</t>
  </si>
  <si>
    <t>St14</t>
  </si>
  <si>
    <t>14NiCr14</t>
  </si>
  <si>
    <t>15Cr3</t>
  </si>
  <si>
    <t>18NiCr8</t>
  </si>
  <si>
    <t>25CrMo4</t>
  </si>
  <si>
    <t>30CrNiMo8</t>
  </si>
  <si>
    <t>34Cr4</t>
  </si>
  <si>
    <t>34CrAl6</t>
  </si>
  <si>
    <t>35NiCr18</t>
  </si>
  <si>
    <t>36NiCr6</t>
  </si>
  <si>
    <t>37MnSi5</t>
  </si>
  <si>
    <t>42CrMo4</t>
  </si>
  <si>
    <t>50 CrV4</t>
  </si>
  <si>
    <t>C15</t>
  </si>
  <si>
    <t>C35</t>
  </si>
  <si>
    <t>C45</t>
  </si>
  <si>
    <t>C55</t>
  </si>
  <si>
    <t>C60</t>
  </si>
  <si>
    <t>13CrMo4 5 (1.7335)</t>
  </si>
  <si>
    <t>21MoV53</t>
  </si>
  <si>
    <t>22Mo4</t>
  </si>
  <si>
    <t>28NiCrMo4</t>
  </si>
  <si>
    <t>15NiMn6 (1.6228)</t>
  </si>
  <si>
    <t>A514(A)</t>
  </si>
  <si>
    <t>ASt35 (1.0346)</t>
  </si>
  <si>
    <t>X12CrNi 18 9</t>
  </si>
  <si>
    <t>X12Ni5 (1.5680)</t>
  </si>
  <si>
    <t>X8Ni9</t>
  </si>
  <si>
    <t>38Si6</t>
  </si>
  <si>
    <t>50CrV4</t>
  </si>
  <si>
    <t>55Si7</t>
  </si>
  <si>
    <t>67SiCr5</t>
  </si>
  <si>
    <t>Aluminium (Primär)</t>
  </si>
  <si>
    <t>Aluminium (Sekundär)</t>
  </si>
  <si>
    <t>Aluminium Handelsmix (80% Primär, 20% Sekundär)</t>
  </si>
  <si>
    <t>Antimon, CRM (EoL-RIR = 18%)</t>
  </si>
  <si>
    <t>Cadmium (EoL-RIR = 0%)</t>
  </si>
  <si>
    <t>Chrom, CRM (EoL-RIR = 21%)</t>
  </si>
  <si>
    <t>Kobalt, CRM (EoL-RIR = 22%)</t>
  </si>
  <si>
    <t>Kupfer (Primär)</t>
  </si>
  <si>
    <t>Kupfer (Sekundär)</t>
  </si>
  <si>
    <t>Kupferdraht, Platte, Rohr, Handelsmix (70% Primär, 30% Sekundär)</t>
  </si>
  <si>
    <t>Gallium, CRM (EoL-RIR = 0%)</t>
  </si>
  <si>
    <t>Gold (Primär)</t>
  </si>
  <si>
    <t>Gold (Sekundär)</t>
  </si>
  <si>
    <t>Gold Handelsmix (76% Primär, 24% Sekundär)</t>
  </si>
  <si>
    <t>Indium, CRM (EoL-RIR = 0%)</t>
  </si>
  <si>
    <t>Blei (Primär)</t>
  </si>
  <si>
    <t>Blei (Sekundär)</t>
  </si>
  <si>
    <t>Blei Handelsmix (20% Primär, 80% Sekundär)</t>
  </si>
  <si>
    <t>Lithium (EoL-RIR = 0%)</t>
  </si>
  <si>
    <t>Magnesium, CRM (Primär)</t>
  </si>
  <si>
    <t>Magnesium, CRM (Sekundär)</t>
  </si>
  <si>
    <t>Magnesium, CRM, Handelsmix (93% Primär, 7% Sekundär)</t>
  </si>
  <si>
    <t>Mangan (EoL-RIR = 9%)</t>
  </si>
  <si>
    <t>Quecksilber (Virgin)</t>
  </si>
  <si>
    <t>Molybdän (EoL-RIR = 9%)</t>
  </si>
  <si>
    <t>Nickel (Primär)</t>
  </si>
  <si>
    <t>Nickel (Sekundär)</t>
  </si>
  <si>
    <t>Nickel Handelsmix (84% Primär, 16% Sekundär)</t>
  </si>
  <si>
    <t>Palladium, CRM (Primär)</t>
  </si>
  <si>
    <t>Palladium, CRM (Sekundär)</t>
  </si>
  <si>
    <t>Palladium, CRM, Handelsmix (67% Primär, 33% Sekundär)</t>
  </si>
  <si>
    <t>Platin, CRM (Primär)</t>
  </si>
  <si>
    <t>Platin, CRM (Sekundär)</t>
  </si>
  <si>
    <t>Platin, CRM, Handelsmix (75% Primär, 25% Sekundär)</t>
  </si>
  <si>
    <t>Rhodium, CRM (Primär)</t>
  </si>
  <si>
    <t>Rhodium, CRM (Sekundär)</t>
  </si>
  <si>
    <t>Rhodium, CRM, Handelsmix (64% Primär, 36% Sekundär)</t>
  </si>
  <si>
    <t>Silizium (metallurgisch) für Stahl</t>
  </si>
  <si>
    <t>Silber (Primär)</t>
  </si>
  <si>
    <t>Silber (Sekundär)</t>
  </si>
  <si>
    <t>Silber Handelsmix (81% Primär, 19% Sekundär)</t>
  </si>
  <si>
    <t>Tantal (EoL-RIR = 87%)</t>
  </si>
  <si>
    <t>Tellur (EoL-RIR = 1%)</t>
  </si>
  <si>
    <t>Zinn (Virgin)</t>
  </si>
  <si>
    <t>Titan (Primär)</t>
  </si>
  <si>
    <t>Titan (Sekundär)</t>
  </si>
  <si>
    <t>Titan Handelsmix (99% Primär, 1% Sekundär)</t>
  </si>
  <si>
    <t>Wolfram, CRM (EoL-RIR=42%)</t>
  </si>
  <si>
    <t>Vanadium (Primär)</t>
  </si>
  <si>
    <t>Vanadium Handelsmix (99% Primär, 1% Sekundär)</t>
  </si>
  <si>
    <t>Zink (Primär)</t>
  </si>
  <si>
    <t>Zink (Sekundär)</t>
  </si>
  <si>
    <t>Zink Handelsmix (86% Primär, 14% Sekundär)</t>
  </si>
  <si>
    <t>Cer</t>
  </si>
  <si>
    <t>Dysprosium</t>
  </si>
  <si>
    <t>Erbium</t>
  </si>
  <si>
    <t>Eutropium</t>
  </si>
  <si>
    <t>Gadolinium</t>
  </si>
  <si>
    <t>Lanthan</t>
  </si>
  <si>
    <t>Mischelement: Cer 67%, Lanthan 20%, Neodymium 11%, Rest 2%</t>
  </si>
  <si>
    <t>Neodym</t>
  </si>
  <si>
    <t>Praseodym</t>
  </si>
  <si>
    <t>Samarium</t>
  </si>
  <si>
    <t>Scandium</t>
  </si>
  <si>
    <t>Terbium</t>
  </si>
  <si>
    <t>Ytterbium</t>
  </si>
  <si>
    <t>Yttrium</t>
  </si>
  <si>
    <t>Al99</t>
  </si>
  <si>
    <t>AlCuMg1 (2017)</t>
  </si>
  <si>
    <t>AlCuMg2 (2024)</t>
  </si>
  <si>
    <t>AlCuMgPb (2011)</t>
  </si>
  <si>
    <t>AlCuSiMg (2036)</t>
  </si>
  <si>
    <t>AlMg1 (5005)</t>
  </si>
  <si>
    <t>AlMg3 (5754a)</t>
  </si>
  <si>
    <t>AlMg4.5Mn (5182)</t>
  </si>
  <si>
    <t>AlMgSi0.5 (6060)</t>
  </si>
  <si>
    <t>AlMgSi0.7 (6005)</t>
  </si>
  <si>
    <t>AlMn1 (3003)</t>
  </si>
  <si>
    <t>AlMn1.2Mg1 (3004)</t>
  </si>
  <si>
    <t>AlSiMgMn (6009)</t>
  </si>
  <si>
    <t>AlZnCuMg (7075)</t>
  </si>
  <si>
    <t>G-AlCu4TiMg (204)</t>
  </si>
  <si>
    <t>G-AlMg3 (242)</t>
  </si>
  <si>
    <t>G-AlMg5 (314)</t>
  </si>
  <si>
    <t>G-AlSi12 (230)</t>
  </si>
  <si>
    <t>G-AlSi12Cu (231)</t>
  </si>
  <si>
    <t>G-AlSi7Mg (Thixo)</t>
  </si>
  <si>
    <t>G-AlSi8Cu3 (380)</t>
  </si>
  <si>
    <t>Kupfer (Europäisches Kupferinstitut)</t>
  </si>
  <si>
    <t>Kupfer (US), Studie Thinkstep, Rohre</t>
  </si>
  <si>
    <t>Cu-E</t>
  </si>
  <si>
    <t>CuAg-E</t>
  </si>
  <si>
    <t>CuAl5</t>
  </si>
  <si>
    <t>CuNi10Fe</t>
  </si>
  <si>
    <t>CuNi18Zn</t>
  </si>
  <si>
    <t>CuNi44Mn</t>
  </si>
  <si>
    <t>CuSn6.7P</t>
  </si>
  <si>
    <t>CuSn8</t>
  </si>
  <si>
    <t>CuZn15</t>
  </si>
  <si>
    <t>CuZn30</t>
  </si>
  <si>
    <t>CuZn37</t>
  </si>
  <si>
    <t>CuZn40</t>
  </si>
  <si>
    <t>CuZn40Pb (Messing, alpha-beta, bearbeitbar)</t>
  </si>
  <si>
    <t>G-CuAl10Fe</t>
  </si>
  <si>
    <t>G-CuAl10Ni</t>
  </si>
  <si>
    <t>G-CuNi10</t>
  </si>
  <si>
    <t>G-CuSn10</t>
  </si>
  <si>
    <t>G-CuSn12</t>
  </si>
  <si>
    <t>G-CuSn5Zn5Pb5</t>
  </si>
  <si>
    <t>G-CuZn15</t>
  </si>
  <si>
    <t>G-CuZn37Pb</t>
  </si>
  <si>
    <t>G-CuZn40</t>
  </si>
  <si>
    <t>AM100A</t>
  </si>
  <si>
    <t>AM503</t>
  </si>
  <si>
    <t>G-MgAl6Zn3</t>
  </si>
  <si>
    <t>G-MgAl8Zn1</t>
  </si>
  <si>
    <t>G-MgAl9Zn2</t>
  </si>
  <si>
    <t>GD-MgAl9Zn1</t>
  </si>
  <si>
    <t>MgAl3Zn</t>
  </si>
  <si>
    <t>MgZn6Zr</t>
  </si>
  <si>
    <t>MgMn1.5</t>
  </si>
  <si>
    <t>MgAl6Zn</t>
  </si>
  <si>
    <t>Duranik</t>
  </si>
  <si>
    <t>Invar</t>
  </si>
  <si>
    <t>Mumetal</t>
  </si>
  <si>
    <t>Ni 99.6</t>
  </si>
  <si>
    <t>Ni span C902</t>
  </si>
  <si>
    <t>NiCr 80 20</t>
  </si>
  <si>
    <t>NiCr20Co18Ti</t>
  </si>
  <si>
    <t>NiCr20TiAl</t>
  </si>
  <si>
    <t>NiCu30Al</t>
  </si>
  <si>
    <t>NiCu30Fe</t>
  </si>
  <si>
    <t>NiFe 50 50</t>
  </si>
  <si>
    <t>NiMo30</t>
  </si>
  <si>
    <t>Supermalloy</t>
  </si>
  <si>
    <t>TiAl5Sn2</t>
  </si>
  <si>
    <t>TiAl6V4</t>
  </si>
  <si>
    <t>TiV15SnCrAl3</t>
  </si>
  <si>
    <t>G-ZnAlCu</t>
  </si>
  <si>
    <t>Zamak3</t>
  </si>
  <si>
    <t>Zamak5</t>
  </si>
  <si>
    <t>ZnCuTi</t>
  </si>
  <si>
    <t>Zinc (super plastisch)</t>
  </si>
  <si>
    <t>Bariumferritmagnet, Keramik 4 MGOe</t>
  </si>
  <si>
    <t>Neodymmagnet (NdFeB) 50 MGOe</t>
  </si>
  <si>
    <t>Neodymmagnet (NdFeB) 50 MGOe recycelt</t>
  </si>
  <si>
    <t>Neodymmagnet (NdFeB) korrosionsbeständig, 40 MGOe</t>
  </si>
  <si>
    <t>Neodymmagnet (NdFeB) korrosionsbeständig, 40 MGOe recycelt</t>
  </si>
  <si>
    <t>SmCo (1:5) Magnet, 20 MGOe</t>
  </si>
  <si>
    <t>Nitridmagnet (Fe16N2), 20-80 MGOe</t>
  </si>
  <si>
    <t>Karton (massiv) und recyceltes Papier (Testliner und Fluting)</t>
  </si>
  <si>
    <t>Braunes Papier (Kraftliner), FSC</t>
  </si>
  <si>
    <t>m2  Braunes Papier (Kraftliner), FSC 70 gr/m2</t>
  </si>
  <si>
    <t>Braunes Papier (Kraftliner), Holzabfallbasiert</t>
  </si>
  <si>
    <t>Geformte Faserprodukte</t>
  </si>
  <si>
    <t>Papier, holzfrei ungestrichen, gebleicht, FSC</t>
  </si>
  <si>
    <t>m2  Papier, holzfrei ungestrichen, gebleicht, FSC 80 gr/m2</t>
  </si>
  <si>
    <t>Papier, holzfrei ungestrichen, gebleicht, Holzabfallbasiert</t>
  </si>
  <si>
    <t>Semichemisches Fluting, FSC</t>
  </si>
  <si>
    <t>Semichemisches Fluting, Holzabfallbasiert</t>
  </si>
  <si>
    <t>HDPE-Folie 50 µm</t>
  </si>
  <si>
    <t>LDPE-Folie 50 µm</t>
  </si>
  <si>
    <t>PC-Folie 50 µm</t>
  </si>
  <si>
    <t>PET / PE+EVOH+PE 62 µm für MAP</t>
  </si>
  <si>
    <t>PET-Folie 50 µm</t>
  </si>
  <si>
    <t>PET+ALOx / LDPE 62 µm für MAP</t>
  </si>
  <si>
    <t>PET+PVOH / LDPE 62 µm für MAP</t>
  </si>
  <si>
    <t>PLA (biobasiert) 50 µm</t>
  </si>
  <si>
    <t>PP-Folie 50 µm</t>
  </si>
  <si>
    <t>PP+PVDC 62 µm für MAP</t>
  </si>
  <si>
    <t>PS (Schrumpffolie) 50 µm</t>
  </si>
  <si>
    <t>PVC (hart, schrumpfend) 50 µm</t>
  </si>
  <si>
    <t>Bedrucken von Mehrschichtfolien, UV, Tintenstrahl</t>
  </si>
  <si>
    <t>MAP-Kohlendioxidgas bei 1 bar 0 °C</t>
  </si>
  <si>
    <t>MAP-Stickstoffgas bei 1 bar 0 °C</t>
  </si>
  <si>
    <t>MAP-Sauerstoffgas bei 1 bar 0 °C</t>
  </si>
  <si>
    <t>Bio-PE (Polyethylen) nicht biologisch abbaubar</t>
  </si>
  <si>
    <t>CA (Cellulosepolymere, biologisch abbaubar)</t>
  </si>
  <si>
    <t>PA-11 (Nylon-11), biobasiert nicht biologisch abbaubar</t>
  </si>
  <si>
    <t>PEF (nicht biologisch abbaubar) als Ersatz für PET</t>
  </si>
  <si>
    <t>PHA (Polyhydroxyalkanoate, biologisch abbaubar)</t>
  </si>
  <si>
    <t>PLA (Polylactid, biologisch abbaubar)</t>
  </si>
  <si>
    <t>Stärke-PBS 50%-50% Mischung biologisch abbaubarer Kunststoff</t>
  </si>
  <si>
    <t>Stärke 0% - PBS 100% (Polybutylensuccinat, biologisch abbaubar)</t>
  </si>
  <si>
    <t>Mechanisch recycelte Pellets (rPET, rPE, rPP, rPVC), Downcycling</t>
  </si>
  <si>
    <t>Geformter Recycelter Mischpolymer (Downcycling)</t>
  </si>
  <si>
    <t>ABS (Acrylnitril-Butadien-Styrol) chemisch upcycled</t>
  </si>
  <si>
    <t>CA (Celluloseacetat, tetra, biologisch abbaubar) chemisch upcycled</t>
  </si>
  <si>
    <t>EVA (Ethylen-Vinylacetat) chemisch upcycled</t>
  </si>
  <si>
    <t>Flexibler Polymer-Schaumstoff (PE), chemisch upcycled</t>
  </si>
  <si>
    <t>Ionomer, chemisch upcycled</t>
  </si>
  <si>
    <t>PA-11 (Nylon-11), nicht biologisch abbaubar, chemisch upcycled</t>
  </si>
  <si>
    <t>PA (Nylon) chemisch upcycled</t>
  </si>
  <si>
    <t>PC (Polycarbonat) chemisch upcycled</t>
  </si>
  <si>
    <t>PE-biobasiert, nicht biologisch abbaubar, chemisch upcycled</t>
  </si>
  <si>
    <t>PE (Polyethylen) chemisch upcycled</t>
  </si>
  <si>
    <t>PET (Polyethylenterephthalat) chemisch upcycled</t>
  </si>
  <si>
    <t>PHA (Polyhydroxyalkanoate, biologisch abbaubar), chemisch upcycled</t>
  </si>
  <si>
    <t>PLA (Polylactid, stärke-basierter biologisch abbaubarer Kunststoff), chemisch upcycled</t>
  </si>
  <si>
    <t>PMMA (Polymethylmethacrylat) chemisch upcycled</t>
  </si>
  <si>
    <t>POM (Polyoxymethylen) chemisch upcycled</t>
  </si>
  <si>
    <t>PP (Polypropylen) chemisch upcycled</t>
  </si>
  <si>
    <t>PS (Polystyrol) chemisch upcycled</t>
  </si>
  <si>
    <t>PTFE (Teflon), chemisch upcycled</t>
  </si>
  <si>
    <t>PTT (Polytrimethylenterephthalat), chemisch upcycled</t>
  </si>
  <si>
    <t>PUR (Polyurethan) chemisch upcycled</t>
  </si>
  <si>
    <t>PVC (Polyvinylchlorid) chemisch upcycled</t>
  </si>
  <si>
    <t>Stärke-PBS 50%-50% Mischung biologisch abbaubarer Kunststoff chemisch upcycled</t>
  </si>
  <si>
    <t>Stärke 0% -PBS 100% biologisch abbaubarer Kunststoff chemisch upcycled</t>
  </si>
  <si>
    <t>BR (Butadien-Kautschuk)</t>
  </si>
  <si>
    <t>BR und IIR (Butadien-Kautschuk und Butylkautschuk) in Reifen</t>
  </si>
  <si>
    <t>EPDM (Ethylen-Propylen-Dien-Monomer-Kautschuk)</t>
  </si>
  <si>
    <t>EVA (Ethylen-Vinylacetat-Kautschuk)</t>
  </si>
  <si>
    <t>IR (Polyisopren-Kautschuk)</t>
  </si>
  <si>
    <t>NBR (Nitrilkautschuk)</t>
  </si>
  <si>
    <t>Polychloropren (Neopren, CR) Gummi</t>
  </si>
  <si>
    <t>PU (Polyurethan) Gummi für Schuhsohlen</t>
  </si>
  <si>
    <t>SAN (Styrol-Acrylnitril-Copolymer)</t>
  </si>
  <si>
    <t>SBR (Styrol-Butadien-Kautschuk)</t>
  </si>
  <si>
    <t>Silikonkautschuk (PDMS)</t>
  </si>
  <si>
    <t>ABS (Acrylnitril-Butadien-Styrol)</t>
  </si>
  <si>
    <t>ABS 30% Glasfaser</t>
  </si>
  <si>
    <t>Ionomer</t>
  </si>
  <si>
    <t>PA 6 (Nylon 6, Polyamid 6)</t>
  </si>
  <si>
    <t>PA 6 GF30</t>
  </si>
  <si>
    <t>PA 66 (Nylon 66, Polyamid 6-6)</t>
  </si>
  <si>
    <t>PA 66 GF30</t>
  </si>
  <si>
    <t>PB-1 (Polybutylen)</t>
  </si>
  <si>
    <t>PC (Polycarbonat)</t>
  </si>
  <si>
    <t>PC 30% Glasfaser</t>
  </si>
  <si>
    <t>PE (HDPE, Hochdichtes Polyethylen)</t>
  </si>
  <si>
    <t>PE (LDPE, Niederdichtes Polyethylen)</t>
  </si>
  <si>
    <t>PE (LLDPE, Lineares Niederdichtes Polyethylen)</t>
  </si>
  <si>
    <t>PE (Polyethylen) expandiert</t>
  </si>
  <si>
    <t>PEEK (Polyetheretherketon), veraltet, zu Spezialkunststoffen verschoben</t>
  </si>
  <si>
    <t>PET 30% Glasfaser</t>
  </si>
  <si>
    <t>PET amorph</t>
  </si>
  <si>
    <t>PET Flaschenqualität</t>
  </si>
  <si>
    <t>PMMA (Polymethylmethacrylat)</t>
  </si>
  <si>
    <t>POM (Polyoxymethylen, Polyacetal)</t>
  </si>
  <si>
    <t>PP (Polypropylen)</t>
  </si>
  <si>
    <t>PP GF30</t>
  </si>
  <si>
    <t>PS (EPS, expandiertes Polystyrol, weiß)</t>
  </si>
  <si>
    <t>PS (GPPS, allgemeiner Zweck-Polystyrol)</t>
  </si>
  <si>
    <t>PS (HIPS, hochschlagfestes Polystyrol)</t>
  </si>
  <si>
    <t>PTFE (Teflon, Polytetrafluorethylen)</t>
  </si>
  <si>
    <t>PTT (Polytrimethylenterephthalat)</t>
  </si>
  <si>
    <t>PVA (Holzleim)</t>
  </si>
  <si>
    <t>PVC (Polyvinylchlorid, Emulsionspolymerisation)</t>
  </si>
  <si>
    <t>PVC (Polyvinylchlorid, Suspensionpolymerisation)</t>
  </si>
  <si>
    <t>PVC (Polyvinylchlorid, Handelsmix)</t>
  </si>
  <si>
    <t>PVDC (Polyvinylidenchlorid)</t>
  </si>
  <si>
    <t>CFK 25% Kohlenstoff</t>
  </si>
  <si>
    <t>MF (Melamin-Formaldehyd-Harz)</t>
  </si>
  <si>
    <t>PF (Phenol-Formaldehyd-Harz)</t>
  </si>
  <si>
    <t>Phenolharze (Bakelit)</t>
  </si>
  <si>
    <t>Polyester (ungesättigtes Harz)</t>
  </si>
  <si>
    <t>PUR flex. Blockschäume TDI</t>
  </si>
  <si>
    <t>PUR flex. Formteile TDI mit Flammschutzmittel</t>
  </si>
  <si>
    <t>PUR flex. Formteile TDI</t>
  </si>
  <si>
    <t>PUR flex. Formteile MDI</t>
  </si>
  <si>
    <t>PUR Hartschaum MDI</t>
  </si>
  <si>
    <t>SMC und DMC 25% GL</t>
  </si>
  <si>
    <t>SMC und DMC 50% GL</t>
  </si>
  <si>
    <t>UF (Harnstoff-Formaldehyd-Harz)</t>
  </si>
  <si>
    <t>Bisphenol A</t>
  </si>
  <si>
    <t>DEHP (Diisooctylphthalat)</t>
  </si>
  <si>
    <t>DINP (Diisononylphthalat)</t>
  </si>
  <si>
    <t>Epichlorhydrin</t>
  </si>
  <si>
    <t>EVOH (Ethylen-Vinylalkohol), Folie zur Barriere von Gasen</t>
  </si>
  <si>
    <t>Formaldehyd</t>
  </si>
  <si>
    <t>MDI (Methylendiphenyldiisocyanat)</t>
  </si>
  <si>
    <t>MMA (Methylmethacrylat)</t>
  </si>
  <si>
    <t>Nafion</t>
  </si>
  <si>
    <t>Paperfoam</t>
  </si>
  <si>
    <t>PEEK (Polyetheretherketon)</t>
  </si>
  <si>
    <t>PEI (Polyetherimid)</t>
  </si>
  <si>
    <t>Phthalsäureanhydrid</t>
  </si>
  <si>
    <t>Polyether-Polyole</t>
  </si>
  <si>
    <t>PPS (Polyphenylensulfid)</t>
  </si>
  <si>
    <t>PVOH oder PVA (Polyvinylalkohol)</t>
  </si>
  <si>
    <t>TDI (Toluoldiisozyanat)</t>
  </si>
  <si>
    <t>Acryl (100% Acrylnitril) Polymerpelletproduktion</t>
  </si>
  <si>
    <t>Bio-Baumwollfaser aus China/Indien (ohne globalen Seetransport)</t>
  </si>
  <si>
    <t>Bio-Baumwollfaser aus USA (ohne globalen Seetransport)</t>
  </si>
  <si>
    <t>Baumwollfaser aus China/Indien (ohne globalen Seetransport)</t>
  </si>
  <si>
    <t>Baumwollfaser aus USA (ohne globalen Seetransport)</t>
  </si>
  <si>
    <t>Baumwollfaser Handelsmix (ohne globalen Seetransport)</t>
  </si>
  <si>
    <t>Elastan (Polyurethan) Polymerpelletproduktion</t>
  </si>
  <si>
    <t>Fleece aus recycelten PET-Flaschen</t>
  </si>
  <si>
    <t>Jutefaser Handelsmix, entgummt</t>
  </si>
  <si>
    <t>Jutefaser, Indien, Bewässerung, entgummt</t>
  </si>
  <si>
    <t>Jutefaser, Indien, Regenfeldbau, entgummt mit erneuerbarem Brennstoff</t>
  </si>
  <si>
    <t>Kenaffaser, Indien, entgummt</t>
  </si>
  <si>
    <t>Kenaffaser, Italien, entgummt mit erneuerbarem Brennstoff</t>
  </si>
  <si>
    <t>Nylon Polymerpelletproduktion</t>
  </si>
  <si>
    <t>PET Polymerpelletproduktion</t>
  </si>
  <si>
    <t>PLA (Polylactid) Pelletproduktion</t>
  </si>
  <si>
    <t>Sorona (PTT) biobasiert</t>
  </si>
  <si>
    <t>Viskoseproduktion</t>
  </si>
  <si>
    <t>Wolle aus Australien, transportiert nach Rotterdam</t>
  </si>
  <si>
    <t>Färben, mit Verschmutzung, ohne Materialeinsatz, Indien</t>
  </si>
  <si>
    <t>Färben, ohne Materialeinsatz, Europa</t>
  </si>
  <si>
    <t>Wärmefixierung und Waschen synthetischer Stoffe</t>
  </si>
  <si>
    <t>Stricken 83 dtex</t>
  </si>
  <si>
    <t>Stricken 200 dtex</t>
  </si>
  <si>
    <t>Stricken 300 dtex</t>
  </si>
  <si>
    <t>Vorbehandlung von Baumwolle</t>
  </si>
  <si>
    <t>Spinnen von Baumwolle 45 dtex</t>
  </si>
  <si>
    <t>Spinnen von Baumwolle 70 dtex</t>
  </si>
  <si>
    <t>Spinnen von Baumwolle 100 dtex</t>
  </si>
  <si>
    <t>Spinnen von Baumwolle 150 dtex</t>
  </si>
  <si>
    <t>Spinnen von Baumwolle 200 dtex</t>
  </si>
  <si>
    <t>Spinnen von Baumwolle 300 dtex</t>
  </si>
  <si>
    <t>Spinnen von Baumwolle 400 dtex</t>
  </si>
  <si>
    <t>Spinnen von Baumwolle 500 dtex</t>
  </si>
  <si>
    <t>Spinnen von Polymerfilamenten (80 - 500 dtex)</t>
  </si>
  <si>
    <t>Spinnen von Viskosefasern (80-500 dtex)</t>
  </si>
  <si>
    <t>Texturierung von Polymerfasern</t>
  </si>
  <si>
    <t>Weben 15 dtex</t>
  </si>
  <si>
    <t>Weben 30 dtex</t>
  </si>
  <si>
    <t>Weben 45 dtex</t>
  </si>
  <si>
    <t>Weben 70 dtex</t>
  </si>
  <si>
    <t>Weben 100 dtex</t>
  </si>
  <si>
    <t>Weben 150 dtex</t>
  </si>
  <si>
    <t>Weben 200 dtex</t>
  </si>
  <si>
    <t>Weben 300 dtex</t>
  </si>
  <si>
    <t>Weben 400 dtex</t>
  </si>
  <si>
    <t>Weben 500 dtex</t>
  </si>
  <si>
    <t>Geotextilien (PP, 500 dTex, gewebt)</t>
  </si>
  <si>
    <t>Trinkwasser Europa</t>
  </si>
  <si>
    <t>Industrielles Umkehrosmosewasser Europa</t>
  </si>
  <si>
    <t>Afrormosia FSC/PEFC 700 (kg/m3)</t>
  </si>
  <si>
    <t>Afrormosia Naturwald 700 (kg/m3)</t>
  </si>
  <si>
    <t>Afzelia FCS/PEFC 820 (kg/m3)</t>
  </si>
  <si>
    <t>Afzelia Naturwald 820 (kg/m3)</t>
  </si>
  <si>
    <t>Guaiacum Holz FSC/PEFC 1250 (kg/m3)</t>
  </si>
  <si>
    <t>Guaiacum Holz Naturwald 1250 (kg/m3)</t>
  </si>
  <si>
    <t>Iroko FSC/PEFC 650 (kg/m3)</t>
  </si>
  <si>
    <t>Iroko Naturwald 650 (kg/m3)</t>
  </si>
  <si>
    <t>Makore FSC/PEFC 660 (kg/m3)</t>
  </si>
  <si>
    <t>Makore Naturwald 660 (kg/m3)</t>
  </si>
  <si>
    <t>Mansonia FSC/PEFC 620 (kg/m3)</t>
  </si>
  <si>
    <t>Mansonia Naturwald 620 (kg/m3)</t>
  </si>
  <si>
    <t>Moabi FSC/PEFC 815 (kg/m3)</t>
  </si>
  <si>
    <t>Moabi Naturwald 815 (kg/m3)</t>
  </si>
  <si>
    <t>Padouk, Afrikanisch FSC/PEFC 740 (kg/m3)</t>
  </si>
  <si>
    <t>Padouk, Afrikanisch Naturwald 740 (kg/m3)</t>
  </si>
  <si>
    <t>Palisander, Indisch FSC/PEFC 850 (kg/m3)</t>
  </si>
  <si>
    <t>Palisander, Indisch Naturwald 850 (kg/m3)</t>
  </si>
  <si>
    <t>Robinie FSC/PEFC 740 (kg/m3)</t>
  </si>
  <si>
    <t>Teak FSC/PEFC 665 (kg/m3)</t>
  </si>
  <si>
    <t>Teak Naturwald 665 (kg/m3)</t>
  </si>
  <si>
    <t>Agba FSC/PEFC 500 (kg/m3)</t>
  </si>
  <si>
    <t>Agba Naturwald 500 (kg/m3)</t>
  </si>
  <si>
    <t>Angelique FSC 735 (kg/m3)</t>
  </si>
  <si>
    <t>Angelique Naturwald 735 (kg/m3)</t>
  </si>
  <si>
    <t>Azobé FSC/PEFC 1060 (kg/m3)</t>
  </si>
  <si>
    <t>Azobé Naturwald 1060 (kg/m3)</t>
  </si>
  <si>
    <t>Bosse clair FSC/PEFC 575 (kg/m3)</t>
  </si>
  <si>
    <t>Bosse clair Naturwald 575 (kg/m3)</t>
  </si>
  <si>
    <t>Bubinga FSC/PEFC 830 (kg/m3)</t>
  </si>
  <si>
    <t>Bubinga Naturwald 830 (kg/m3)</t>
  </si>
  <si>
    <t>Zeder, Amerikanisch FSC/PEFC 490 (kg/m3)</t>
  </si>
  <si>
    <t>Zeder, Amerikanisch Naturwald 490 (kg/m3)</t>
  </si>
  <si>
    <t>Kastanie FSC/PEFC 540 (kg/m3)</t>
  </si>
  <si>
    <t>Cordia FCS/PEFC 540 (kg/m3)</t>
  </si>
  <si>
    <t>Cordia Naturwald 540 (kg/m3)</t>
  </si>
  <si>
    <t>Idigbo FSC/PEFC 550 (kg/m3)</t>
  </si>
  <si>
    <t>Idigbo Naturwald 550 (kg/m3)</t>
  </si>
  <si>
    <t>Mahagoni FSC/PEFC 1110 (kg/m3)</t>
  </si>
  <si>
    <t>Mahagoni Naturwald 1110 (kg/m3)</t>
  </si>
  <si>
    <t>Meranti FSC/PEFC 640 (kg/m3)</t>
  </si>
  <si>
    <t>Meranti Naturwald 640 (kg/m3)</t>
  </si>
  <si>
    <t>Merbau FSC/PEFC 800 (kg/m3)</t>
  </si>
  <si>
    <t>Merbau Naturwald 800 (kg/m3)</t>
  </si>
  <si>
    <t>Eiche, Europäisch FSC/PEFC 710 (kg/m3)</t>
  </si>
  <si>
    <t>Amaranthholz FSC/PEFC 850 (kg/m3)</t>
  </si>
  <si>
    <t>Amaranthholz Naturwald 850 (kg/m3)</t>
  </si>
  <si>
    <t>Rote Zeder, Westliche 370 (kg/m3)</t>
  </si>
  <si>
    <t>Utile FSC/PEFC 640 (kg/m3)</t>
  </si>
  <si>
    <t>Utile Naturwald 640 (kg/m3)</t>
  </si>
  <si>
    <t>Wenge FSC/PEFC 830 (kg/m3)</t>
  </si>
  <si>
    <t>Wenge Naturwald 830 (kg/m3)</t>
  </si>
  <si>
    <t>Carapa FSC/PEFC 610 (kg/m3)</t>
  </si>
  <si>
    <t>Carapa Naturwald 610 (kg/m3)</t>
  </si>
  <si>
    <t>Dibetou FSC/PEFC 550 (kg/m3)</t>
  </si>
  <si>
    <t>Dibetou Naturwald 550 (kg/m3)</t>
  </si>
  <si>
    <t>Kauri FSC/PEFC 485 (kg/m3)</t>
  </si>
  <si>
    <t>Kauri Naturwald 485 (kg/m3)</t>
  </si>
  <si>
    <t>Kotibe FSC/PEFC 760 (kg/m3)</t>
  </si>
  <si>
    <t>Kotibe Naturwald 760 (kg/m3)</t>
  </si>
  <si>
    <t>Lärche FSC/PEFC 600 (kg/m3)</t>
  </si>
  <si>
    <t>Mahagoni, Afrikanisch FSC/PEFC 640 (kg/m3)</t>
  </si>
  <si>
    <t>Mahagoni, Afrikanisch Naturwald 640 (kg/m3)</t>
  </si>
  <si>
    <t>Movigui FSC/PEFC 710 (kg/m3)</t>
  </si>
  <si>
    <t>Movigui Naturwald 710 (kg/m3)</t>
  </si>
  <si>
    <t>Mutenye FSC/PEFC 820 (kg/m3)</t>
  </si>
  <si>
    <t>Mutenye Naturwald 820 (kg/m3)</t>
  </si>
  <si>
    <t>Niangon FSC/PEFC 710 (kg/m3)</t>
  </si>
  <si>
    <t>Niangon Naturwald 710 (kg/m3)</t>
  </si>
  <si>
    <t>Olon FSC/PEFC 485 (kg/m3)</t>
  </si>
  <si>
    <t>Olon Naturwald 485 (kg/m3)</t>
  </si>
  <si>
    <t>Oregon Pine FSC/PEFC 505 (kg/m3)</t>
  </si>
  <si>
    <t>Oregon Pine Naturwald 505 (kg/m3)</t>
  </si>
  <si>
    <t>Tchitola Naturwald 630 (kg/m3)</t>
  </si>
  <si>
    <t>Peroba FSC/PEFC 750 (kg/m3)</t>
  </si>
  <si>
    <t>Peroba Naturwald 750 (kg/m3)</t>
  </si>
  <si>
    <t>Pitch Pine FSC/PEFC 750 (kg/m3)</t>
  </si>
  <si>
    <t>Pitch Pine Naturwald 750 (kg/m3)</t>
  </si>
  <si>
    <t>Sapelli FSC/PEFC 650 (kg/m3)</t>
  </si>
  <si>
    <t>Sapelli Naturwald 650 (kg/m3)</t>
  </si>
  <si>
    <t>Gemeine Kiefer FSC/PEFC 520 (kg/m3)</t>
  </si>
  <si>
    <t>Tchitola FSC/PEFC 630 (kg/m3)</t>
  </si>
  <si>
    <t>Tiama FSC/PEFC 560 (kg/m3)</t>
  </si>
  <si>
    <t>Tiama Naturwald 560 (kg/m3)</t>
  </si>
  <si>
    <t>Walnuss FSC/PEFC 670 (kg/m3)</t>
  </si>
  <si>
    <t>Yang FSC/PEFC 750 (kg/m3)</t>
  </si>
  <si>
    <t>Yang Naturwald 750 (kg/m3)</t>
  </si>
  <si>
    <t>Aningre FSC/PEFC 580 (kg/m3)</t>
  </si>
  <si>
    <t>Aningre Naturwald 580 (kg/m3)</t>
  </si>
  <si>
    <t>Avodire FSC/PEFC 550 (kg/m3)</t>
  </si>
  <si>
    <t>Avodire Naturwald 550 (kg/m3)</t>
  </si>
  <si>
    <t>Balsa FSC/PEFC 150 (kg/m3)</t>
  </si>
  <si>
    <t>Balsa Naturwald 150 (kg/m3)</t>
  </si>
  <si>
    <t>Birke FSC/PEFC 660 (kg/m3)</t>
  </si>
  <si>
    <t>Ulme FSC/PEFC 650 (kg/m3)</t>
  </si>
  <si>
    <t>Emeri FSC/PEFC 515 (kg/m3)</t>
  </si>
  <si>
    <t>Emeri Naturwald 515 (kg/m3)</t>
  </si>
  <si>
    <t>Hemlocktanne FSC/PEFC 490 (kg/m3)</t>
  </si>
  <si>
    <t>Hickory FSC/PEFC 800 (kg/m3)</t>
  </si>
  <si>
    <t>Limba FSC/PEFC 560 (kg/m3)</t>
  </si>
  <si>
    <t>Limba Naturwald 560 (kg/m3)</t>
  </si>
  <si>
    <t>Menkulang FSC/PEFC 710 (kg/m3)</t>
  </si>
  <si>
    <t>Menkulang Naturwald 710 (kg/m3)</t>
  </si>
  <si>
    <t>Mersawa FSC/PEFC 640 (kg/m3)</t>
  </si>
  <si>
    <t>Mersawa Naturwald 640 (kg/m3)</t>
  </si>
  <si>
    <t>Okoume FSC/PEFC Wald 440 (kg/m3)</t>
  </si>
  <si>
    <t>Okoume Naturwald 440 (kg/m3)</t>
  </si>
  <si>
    <t>Paraná-Kiefer FSC/PEFC 540 (kg/m3)</t>
  </si>
  <si>
    <t>Paraná-Kiefer Naturwald 540 (kg/m3)</t>
  </si>
  <si>
    <t>Radiata-Kiefer FSC/PEFC 450 (kg/m3)</t>
  </si>
  <si>
    <t>Roteiche FSC/PEFC 700 (kg/m3)</t>
  </si>
  <si>
    <t>Silber-Tanne FSC/PEFC 450 (kg/m3)</t>
  </si>
  <si>
    <t>Fichte, Europäische FSC/PEFC 460 (kg/m3)</t>
  </si>
  <si>
    <t>Gelbe Kiefer FSC/PEFC 540 (kg/m3)</t>
  </si>
  <si>
    <t>Abura FSC/PEFC 560 (kg/m3)</t>
  </si>
  <si>
    <t>Abura Naturwald 560 (kg/m3)</t>
  </si>
  <si>
    <t>Ahorn FSC/PEFC 640 (kg/m3)</t>
  </si>
  <si>
    <t>Erle FSC/PEFC 530 (kg/m3)</t>
  </si>
  <si>
    <t>Antiaris FSC/PEFC 445 (kg/m3)</t>
  </si>
  <si>
    <t>Antiaris Naturwald 445 (kg/m3)</t>
  </si>
  <si>
    <t>Esche FSC/PEFC 700 (kg/m3)</t>
  </si>
  <si>
    <t>Espe FSC/PEFC 440 (kg/m3)</t>
  </si>
  <si>
    <t>Baboen FSC/PEFC 410 (kg/m3)</t>
  </si>
  <si>
    <t>Baboen Naturwald 410 (kg/m3)</t>
  </si>
  <si>
    <t>Buche, Europäische FSC/PEFC 710 (kg/m3)</t>
  </si>
  <si>
    <t>Schwarzpappel FSC/PEFC 440 (kg/m3)</t>
  </si>
  <si>
    <t>Blaugummi FSC/PEFC 900 (kg/m3)</t>
  </si>
  <si>
    <t>Blaugummi Naturwald 900 (kg/m3)</t>
  </si>
  <si>
    <t>Kanarienbaum FSC/PEFC 830 (kg/m3)</t>
  </si>
  <si>
    <t>Kanarienbaum Naturwald 830 (kg/m3)</t>
  </si>
  <si>
    <t>Pappel FSC/PEFC 440 (kg/m3)</t>
  </si>
  <si>
    <t>Pappel Naturwald 440 (kg/m3)</t>
  </si>
  <si>
    <t>Hainbuche FSC/PEFC 750 (kg/m3)</t>
  </si>
  <si>
    <t>Rosskastanie FSC/PEFC 450 (kg/m3)</t>
  </si>
  <si>
    <t>Ilomba FSC/PEFC 480 (kg/m3)</t>
  </si>
  <si>
    <t>Ilomba Naturwald 480 (kg/m3)</t>
  </si>
  <si>
    <t>Koto FSC/PEFC 560 (kg/m3)</t>
  </si>
  <si>
    <t>Koto Naturwald 560 (kg/m3)</t>
  </si>
  <si>
    <t>Linde FSC/PEFC 540 (kg/m3)</t>
  </si>
  <si>
    <t>Platane FSC/PEFC 620 (kg/m3)</t>
  </si>
  <si>
    <t>Wawa FSC/PEFC 390 (kg/m3)</t>
  </si>
  <si>
    <t>Bergahorn FSC/PEFC 615 (kg/m3)</t>
  </si>
  <si>
    <t>Wawa Naturwald 390 (kg/m3)</t>
  </si>
  <si>
    <t>Weide FSC/PEFC 450 (kg/m3)</t>
  </si>
  <si>
    <t>Anzala/Mukulungu FSC/PEFC 940 (kg/m3)</t>
  </si>
  <si>
    <t>Anzala/Mukulungu Naturwald 940 (kg/m3)</t>
  </si>
  <si>
    <t>Coromandel-Ebenholz FSC/PEFC 1100 (kg/m3)</t>
  </si>
  <si>
    <t>Coromandel-Ebenholz Naturwald 1100 (kg/m3)</t>
  </si>
  <si>
    <t>Dabema FSC/PEFC 690 (kg/m3)</t>
  </si>
  <si>
    <t>Dabema Naturwald 690 (kg/m3)</t>
  </si>
  <si>
    <t>Emien FSC/PEFC 360 (kg/m3)</t>
  </si>
  <si>
    <t>Emien Naturwald 360 (kg/m3)</t>
  </si>
  <si>
    <t>Weihrauchzeder FSC/PEFC 385 (kg/m3)</t>
  </si>
  <si>
    <t>Missanda/Tali FSC/PEFC 900 (kg/m3)</t>
  </si>
  <si>
    <t>Missanda/Tali Naturwald 900 (kg/m3)</t>
  </si>
  <si>
    <t>Eberesche, Europäische FEC/PEFC 700 (kg/m3)</t>
  </si>
  <si>
    <t>Mubura FSC/PEFC 830 (kg/m3)</t>
  </si>
  <si>
    <t>Mubura Naturwald 830 (kg/m3)</t>
  </si>
  <si>
    <t>Niove FSC/PEFC 850 (kg/m3)</t>
  </si>
  <si>
    <t>Niove Naturwald 850 (kg/m3)</t>
  </si>
  <si>
    <t>Onzabili FSC/PEFC 550 (kg/m3)</t>
  </si>
  <si>
    <t>Onzabili Naturwald 550 (kg/m3)</t>
  </si>
  <si>
    <t>Ozigo/Igaganga FSC/PEFC 650 (kg/m3)</t>
  </si>
  <si>
    <t>Ozigo/Igaganga Naturwald 650 (kg/m3)</t>
  </si>
  <si>
    <t>Parasolbaum FSC/PEFC 190 (kg/m3)</t>
  </si>
  <si>
    <t>Parasolbaum Naturwald 190 (kg/m3)</t>
  </si>
  <si>
    <t>Birnbaum FSC/PEFC 680 (kg/m3)</t>
  </si>
  <si>
    <t>Eisenholz FSC/PEFC 1250 (kg/m3)</t>
  </si>
  <si>
    <t>Eisenholz Naturwald 1250 (kg/m3)</t>
  </si>
  <si>
    <t>Dattelpflaume FSC/PEFC 835 (kg/m3)</t>
  </si>
  <si>
    <t>Sterculia/Niangon FSC/PEFC 700 (kg/m3)</t>
  </si>
  <si>
    <t>Sterculia/Niangon Naturwald 700 (kg/m3)</t>
  </si>
  <si>
    <t>Zebrano/Goncalo-alvez FSC/PEFC 900 (kg/m3)</t>
  </si>
  <si>
    <t>Zebrano/Goncalo-alvez Naturwald 900 (kg/m3)</t>
  </si>
  <si>
    <t>Angelim Vermelho FSC/PEFC 1430 (kg/m3) nass</t>
  </si>
  <si>
    <t>Angelim Vermelho Naturwald 1430 (kg/m3) nass</t>
  </si>
  <si>
    <t>Cumaru FSC/PEFC 1200 (kg/m3) nass</t>
  </si>
  <si>
    <t>Cumaru Naturwald 1200 (kg/m3) nass</t>
  </si>
  <si>
    <t>Massaranduba FCS/PEFC 1200 (kg/m3) nass</t>
  </si>
  <si>
    <t>Massaranduba Naturwald 1200 (kg/m3) nass</t>
  </si>
  <si>
    <t>Okan FSC/PEFC 1075 (kg/m3) nass</t>
  </si>
  <si>
    <t>Okan Naturwald 1075 (kg/m3) nass</t>
  </si>
  <si>
    <t>Sapupira FSC/PEFC 1075 (kg/m3) nass</t>
  </si>
  <si>
    <t>Sapupira Naturwald 1075 (kg/m3) nass</t>
  </si>
  <si>
    <t>Acetylierte Radiata-Kiefer = haltbares Holz, s.g. 510 kg/(Niederlande)</t>
  </si>
  <si>
    <t>Acetylierte Gemeine Kiefer = haltbares Holz, s.g. 540 kg/(Niederlande)</t>
  </si>
  <si>
    <t>Bambus (lokal an der Waldstraße, China)</t>
  </si>
  <si>
    <t>CCA-Holz (Gemeine Kiefer mit Chrom, Kupfer und Arsen) inkl. E</t>
  </si>
  <si>
    <t>Kork am Werkstor in Portugal 150 kg/m3</t>
  </si>
  <si>
    <t>Kork an der Waldstraße 150 kg/m3</t>
  </si>
  <si>
    <t>Korkgranulat 150 kg/m3</t>
  </si>
  <si>
    <t>Korkgranulat geklebt = Aggregat (z.B. Platte zur Isolierung)</t>
  </si>
  <si>
    <t>MDF am Werktor</t>
  </si>
  <si>
    <t>Spanplatte Standard (Rotterdam)</t>
  </si>
  <si>
    <t>Spanplatte biologisch abbaubar am Werktor</t>
  </si>
  <si>
    <t>Spanplatte hohe Feuchtigkeit P5 (Rotterdam)</t>
  </si>
  <si>
    <t>Plato Holz = thermisch behandeltes Europäisches Fichtenholz, s.g. 420 kg/m3</t>
  </si>
  <si>
    <t>Bambus-Sperrholz (Dichte ca. 700 kg/m3)</t>
  </si>
  <si>
    <t>Sperrholz, für den Innenbereich (Weichholz 600 kg/m3)</t>
  </si>
  <si>
    <t>Sperrholz, für den Außenbereich, Okoume Plantage (500 kg/m3)</t>
  </si>
  <si>
    <t>Chemikalien</t>
  </si>
  <si>
    <t>LandwirtschaftlicheProd</t>
  </si>
  <si>
    <t>Brennstoffe</t>
  </si>
  <si>
    <t>Glase</t>
  </si>
  <si>
    <t>Nichteisenmetalle</t>
  </si>
  <si>
    <t>Eisenmetalle</t>
  </si>
  <si>
    <t>Textilien</t>
  </si>
  <si>
    <t>Holz</t>
  </si>
  <si>
    <t>Kunststoffe</t>
  </si>
  <si>
    <t>Verpackungen</t>
  </si>
  <si>
    <t>Stufe 1 Tabellen</t>
  </si>
  <si>
    <t>SäurenAnorganisch</t>
  </si>
  <si>
    <t>Tierproduktion</t>
  </si>
  <si>
    <t>Bindemittel</t>
  </si>
  <si>
    <t>Kohle</t>
  </si>
  <si>
    <t>GlasAlle</t>
  </si>
  <si>
    <t>SelteneErden</t>
  </si>
  <si>
    <t>Prozesse</t>
  </si>
  <si>
    <t>ClassI</t>
  </si>
  <si>
    <t>Biokunststoffe</t>
  </si>
  <si>
    <t>VerpackungenAlle</t>
  </si>
  <si>
    <t>SäurenOrganisch</t>
  </si>
  <si>
    <t>andereLandw</t>
  </si>
  <si>
    <t>Braunkohle</t>
  </si>
  <si>
    <t>Gusseisen</t>
  </si>
  <si>
    <t>Materialien</t>
  </si>
  <si>
    <t>ClassII</t>
  </si>
  <si>
    <t>Recycling</t>
  </si>
  <si>
    <t>Düngemittel</t>
  </si>
  <si>
    <t>Pflanzenöle</t>
  </si>
  <si>
    <t>Ziegel</t>
  </si>
  <si>
    <t>LPG</t>
  </si>
  <si>
    <t>Kupfer</t>
  </si>
  <si>
    <t>ClassIII</t>
  </si>
  <si>
    <t>Gummi</t>
  </si>
  <si>
    <t>Gase</t>
  </si>
  <si>
    <t>Pflanzenproduktion</t>
  </si>
  <si>
    <t>Erdgas</t>
  </si>
  <si>
    <t>Automatenstahl</t>
  </si>
  <si>
    <t>ClassIV</t>
  </si>
  <si>
    <t>Thermoplast</t>
  </si>
  <si>
    <t>Anorganisch</t>
  </si>
  <si>
    <t>Dämmung</t>
  </si>
  <si>
    <t>Öle</t>
  </si>
  <si>
    <t>Gussstahl</t>
  </si>
  <si>
    <t>ClassV</t>
  </si>
  <si>
    <t>Organisch</t>
  </si>
  <si>
    <t>BaustoffeAndere</t>
  </si>
  <si>
    <t>Uran</t>
  </si>
  <si>
    <t>Baustahl</t>
  </si>
  <si>
    <t>AlterUnbekannt</t>
  </si>
  <si>
    <t>SonstigeKunststoffe</t>
  </si>
  <si>
    <t>Lösungsmittel</t>
  </si>
  <si>
    <t>Farben</t>
  </si>
  <si>
    <t>Holzbrennstoffe</t>
  </si>
  <si>
    <t>Stahlblech</t>
  </si>
  <si>
    <t>Nass</t>
  </si>
  <si>
    <t>Fasern</t>
  </si>
  <si>
    <t>Pestizide</t>
  </si>
  <si>
    <t>Biokraftstoffe</t>
  </si>
  <si>
    <t>Magnetisch</t>
  </si>
  <si>
    <t>Vergütungsstahl</t>
  </si>
  <si>
    <t>Fertigprodukte</t>
  </si>
  <si>
    <t>Druckfarbe</t>
  </si>
  <si>
    <t>KrafstoffeEU</t>
  </si>
  <si>
    <t>SonstigeNEM</t>
  </si>
  <si>
    <t>StahlWarmfest</t>
  </si>
  <si>
    <t>Kältemittel</t>
  </si>
  <si>
    <t>StahlKaltzäh</t>
  </si>
  <si>
    <t>Waschmittel</t>
  </si>
  <si>
    <t>Federstahl</t>
  </si>
  <si>
    <t>Stufe 2 Tabellen</t>
  </si>
  <si>
    <t>Landwirtschaft</t>
  </si>
  <si>
    <t>Baustoffe</t>
  </si>
  <si>
    <t>Berechnungsmethode: Berechnug anhand Ausgaben (spend-based Methode)</t>
  </si>
  <si>
    <t>Jährliche Ausgaben für Werkstoffe und Dienstleistungen, die im Berichtsjahr anfallen</t>
  </si>
  <si>
    <r>
      <t>Emissionen Gesamt Scope 3.1.2 [t CO</t>
    </r>
    <r>
      <rPr>
        <b/>
        <vertAlign val="subscript"/>
        <sz val="22"/>
        <color rgb="FF006582"/>
        <rFont val="Calibri"/>
        <family val="2"/>
        <scheme val="minor"/>
      </rPr>
      <t>2</t>
    </r>
    <r>
      <rPr>
        <b/>
        <sz val="22"/>
        <color rgb="FF006582"/>
        <rFont val="Calibri"/>
        <family val="2"/>
        <scheme val="minor"/>
      </rPr>
      <t>e]:</t>
    </r>
  </si>
  <si>
    <r>
      <t>Emissionen
[kg CO</t>
    </r>
    <r>
      <rPr>
        <b/>
        <vertAlign val="subscript"/>
        <sz val="11"/>
        <color theme="0"/>
        <rFont val="Calibri"/>
        <family val="2"/>
        <scheme val="minor"/>
      </rPr>
      <t>2</t>
    </r>
    <r>
      <rPr>
        <b/>
        <sz val="11"/>
        <color theme="0"/>
        <rFont val="Calibri"/>
        <family val="2"/>
        <scheme val="minor"/>
      </rPr>
      <t>e]</t>
    </r>
  </si>
  <si>
    <t>Wirtschaftssektor</t>
  </si>
  <si>
    <t>Branche</t>
  </si>
  <si>
    <t>Aktivität</t>
  </si>
  <si>
    <t>Ausgaben
[€ p.a.]</t>
  </si>
  <si>
    <t>Sachgüterproduktion</t>
  </si>
  <si>
    <t>Elektronik</t>
  </si>
  <si>
    <t>Herstellung von elektronischen Computern</t>
  </si>
  <si>
    <t>Urproduktion</t>
  </si>
  <si>
    <t>Herstellung von sonstigen Motorausrüstungen</t>
  </si>
  <si>
    <t>Quelle alle: EPA 2023a - Supply Chain Greenhouse Gas Emission Factors v1.2 by NAICS-6.</t>
  </si>
  <si>
    <t>Überkategorie</t>
  </si>
  <si>
    <t>2017 NAICS Title DEUTSCH</t>
  </si>
  <si>
    <t>2017 NAICS Code</t>
  </si>
  <si>
    <t>Bergbau</t>
  </si>
  <si>
    <t>Bergbau auf bituminöse Kohle und Braunkohle im Tagebau</t>
  </si>
  <si>
    <t>kg CO2e/2021 EUR, purchaser price</t>
  </si>
  <si>
    <t>212111</t>
  </si>
  <si>
    <t>Bergbau auf bituminöse Kohle im Untertagebau</t>
  </si>
  <si>
    <t>212112</t>
  </si>
  <si>
    <t>Anthrazit-Bergbau</t>
  </si>
  <si>
    <t>212113</t>
  </si>
  <si>
    <t>Eisenerz-Bergbau</t>
  </si>
  <si>
    <t>212210</t>
  </si>
  <si>
    <t>Golderzbergbau</t>
  </si>
  <si>
    <t>212221</t>
  </si>
  <si>
    <t>Silbererz-Bergbau</t>
  </si>
  <si>
    <t>212222</t>
  </si>
  <si>
    <t>Kupfer- Nickel- Blei- und Zinkbergbau</t>
  </si>
  <si>
    <t>212230</t>
  </si>
  <si>
    <t>Baugewerbe</t>
  </si>
  <si>
    <t>Bau von neuen Einfamilienhäusern (außer zum Verkauf stehende Gebäude)</t>
  </si>
  <si>
    <t>236115</t>
  </si>
  <si>
    <t>Uran-Radium-Vanadium-Erzbergbau</t>
  </si>
  <si>
    <t>212291</t>
  </si>
  <si>
    <t>Bergbau auf alle anderen Metallerze</t>
  </si>
  <si>
    <t>212299</t>
  </si>
  <si>
    <t>Abbau und Gewinnung von Dimensionssteinen</t>
  </si>
  <si>
    <t>212311</t>
  </si>
  <si>
    <t>Bergbau auf gebrochenen und zerkleinerten Kalkstein</t>
  </si>
  <si>
    <t>212312</t>
  </si>
  <si>
    <t>Bergbau auf Granit (gebrochen und zerkleinert)</t>
  </si>
  <si>
    <t>212313</t>
  </si>
  <si>
    <t>Gewinnung von sonstigem gebrochenem und geschliffenem Stein</t>
  </si>
  <si>
    <t>212319</t>
  </si>
  <si>
    <t>Industrie-Sandbergbau</t>
  </si>
  <si>
    <t>212322</t>
  </si>
  <si>
    <t>Gewinnung von Kaolin und Tonerde</t>
  </si>
  <si>
    <t>212324</t>
  </si>
  <si>
    <t>Bergbau auf Lehm und keramische und feuerfeste Mineralien</t>
  </si>
  <si>
    <t>212325</t>
  </si>
  <si>
    <t>Kali- Soda- und Boratmineralbergbau</t>
  </si>
  <si>
    <t>212391</t>
  </si>
  <si>
    <t>Bergbau auf Phosphatgestein</t>
  </si>
  <si>
    <t>212392</t>
  </si>
  <si>
    <t>Bergbau auf sonstige chemische und Düngemittelmineralien</t>
  </si>
  <si>
    <t>212393</t>
  </si>
  <si>
    <t>Neubau von Mehrfamilienhäusern (außer zum Verkauf bestimmte Bauträger)</t>
  </si>
  <si>
    <t>236116</t>
  </si>
  <si>
    <t>Bergbau auf alle anderen nichtmetallischen Mineralien</t>
  </si>
  <si>
    <t>212399</t>
  </si>
  <si>
    <t>Dienstleistungen</t>
  </si>
  <si>
    <t>Bildung</t>
  </si>
  <si>
    <t>Bibliotheken und Archive</t>
  </si>
  <si>
    <t>519120</t>
  </si>
  <si>
    <t>GewinnungErdölErdgas</t>
  </si>
  <si>
    <t>Gewinnung von Erdöl (Rohöl)</t>
  </si>
  <si>
    <t>211120</t>
  </si>
  <si>
    <t>Gewinnung von Erdgas</t>
  </si>
  <si>
    <t>211130</t>
  </si>
  <si>
    <t>Bohren von Öl- und Gasbohrlöchern</t>
  </si>
  <si>
    <t>213111</t>
  </si>
  <si>
    <t>Sojabohnenanbau</t>
  </si>
  <si>
    <t>111110</t>
  </si>
  <si>
    <t>Ölsaatenanbau (außer Sojabohnen)</t>
  </si>
  <si>
    <t>111120</t>
  </si>
  <si>
    <t>Trockenerbsen- und Bohnenanbau</t>
  </si>
  <si>
    <t>111130</t>
  </si>
  <si>
    <t>Weizenanbau</t>
  </si>
  <si>
    <t>111140</t>
  </si>
  <si>
    <t>Maisanbau</t>
  </si>
  <si>
    <t>111150</t>
  </si>
  <si>
    <t>Reisanbau</t>
  </si>
  <si>
    <t>111160</t>
  </si>
  <si>
    <t>Neubau von Wohngebäuden zum Verkauf für Bauherren</t>
  </si>
  <si>
    <t>236117</t>
  </si>
  <si>
    <t>Kombinierter Anbau von Ölsaaten und Getreide</t>
  </si>
  <si>
    <t>111191</t>
  </si>
  <si>
    <t>Kartoffelanbau</t>
  </si>
  <si>
    <t>111211</t>
  </si>
  <si>
    <t>Industrieller Hochbau</t>
  </si>
  <si>
    <t>236210</t>
  </si>
  <si>
    <t>Sonstiger Gemüse- (außer Kartoffel-) und Melonenanbau</t>
  </si>
  <si>
    <t>111219</t>
  </si>
  <si>
    <t>Orangenhaine</t>
  </si>
  <si>
    <t>111310</t>
  </si>
  <si>
    <t>Zitrusplantagen (außer Orangenplantagen)</t>
  </si>
  <si>
    <t>111320</t>
  </si>
  <si>
    <t>Gewerblicher und institutioneller Hochbau</t>
  </si>
  <si>
    <t>236220</t>
  </si>
  <si>
    <t>Apfelplantagen</t>
  </si>
  <si>
    <t>111331</t>
  </si>
  <si>
    <t>Weinberge mit Trauben</t>
  </si>
  <si>
    <t>111332</t>
  </si>
  <si>
    <t>Erdbeeranbau</t>
  </si>
  <si>
    <t>111333</t>
  </si>
  <si>
    <t>Beerenanbau (außer Erdbeeranbau)</t>
  </si>
  <si>
    <t>111334</t>
  </si>
  <si>
    <t>Baumnussanbau</t>
  </si>
  <si>
    <t>111335</t>
  </si>
  <si>
    <t>Bauunternehmen für Betonfundamente und -strukturen</t>
  </si>
  <si>
    <t>238110</t>
  </si>
  <si>
    <t>Kombinierter Obst- und Baumnussanbau</t>
  </si>
  <si>
    <t>111336</t>
  </si>
  <si>
    <t>Sonstiger Obstanbau (außer Zitrusfrüchte)</t>
  </si>
  <si>
    <t>111339</t>
  </si>
  <si>
    <t>Pilzanbau</t>
  </si>
  <si>
    <t>111411</t>
  </si>
  <si>
    <t>Bauunternehmen für Mauerwerk</t>
  </si>
  <si>
    <t>238140</t>
  </si>
  <si>
    <t>Baumschulen und Baumzucht</t>
  </si>
  <si>
    <t>111421</t>
  </si>
  <si>
    <t>Bauunternehmen für Glas und Verglasung</t>
  </si>
  <si>
    <t>238150</t>
  </si>
  <si>
    <t>Tabakanbau</t>
  </si>
  <si>
    <t>111910</t>
  </si>
  <si>
    <t>Baumwollanbau</t>
  </si>
  <si>
    <t>111920</t>
  </si>
  <si>
    <t>Zuckerrohranbau</t>
  </si>
  <si>
    <t>111930</t>
  </si>
  <si>
    <t>Heu-Anbau</t>
  </si>
  <si>
    <t>111940</t>
  </si>
  <si>
    <t>Zuckerrübenanbau</t>
  </si>
  <si>
    <t>111991</t>
  </si>
  <si>
    <t>Erdnuss-Farming</t>
  </si>
  <si>
    <t>111992</t>
  </si>
  <si>
    <t>Alle anderen Arten von Ackerbau</t>
  </si>
  <si>
    <t>111998</t>
  </si>
  <si>
    <t>Sonstige Bauunternehmen für Fundamente Strukturen und Gebäudeaußenanlagen</t>
  </si>
  <si>
    <t>238190</t>
  </si>
  <si>
    <t>Forschung und Entwicklung in der Biotechnologie (außer Nanobiotechnologie)</t>
  </si>
  <si>
    <t>541714</t>
  </si>
  <si>
    <t>Forschung und Entwicklung in den Natur- Ingenieur- und Lebenswissenschaften (außer Nanotechnologie und Biotechnologie)</t>
  </si>
  <si>
    <t>541715</t>
  </si>
  <si>
    <t>Forschung und Entwicklung in den Sozial- und Geisteswissenschaften</t>
  </si>
  <si>
    <t>541720</t>
  </si>
  <si>
    <t>Grundschulen und weiterführende Schulen</t>
  </si>
  <si>
    <t>611110</t>
  </si>
  <si>
    <t>Sonstige Aquakultur</t>
  </si>
  <si>
    <t>112519</t>
  </si>
  <si>
    <t>Forstbaumschulen und Gewinnung von Forstprodukten</t>
  </si>
  <si>
    <t>113210</t>
  </si>
  <si>
    <t>Jagd und Fallenstellerei</t>
  </si>
  <si>
    <t>114210</t>
  </si>
  <si>
    <t>Baumwollentkörnung</t>
  </si>
  <si>
    <t>115111</t>
  </si>
  <si>
    <t>Bodenvorbereitung Pflanzung und Kultivierung</t>
  </si>
  <si>
    <t>115112</t>
  </si>
  <si>
    <t>Ernte von Feldfrüchten hauptsächlich mit Maschinen</t>
  </si>
  <si>
    <t>115113</t>
  </si>
  <si>
    <t>Viehzucht</t>
  </si>
  <si>
    <t>Fleischrinderzucht und -haltung</t>
  </si>
  <si>
    <t>112111</t>
  </si>
  <si>
    <t>Rindermastbetriebe</t>
  </si>
  <si>
    <t>112112</t>
  </si>
  <si>
    <t>Zweinutzungsrinderhaltung und -zucht</t>
  </si>
  <si>
    <t>112130</t>
  </si>
  <si>
    <t>Schweinehaltung und Schweinezucht</t>
  </si>
  <si>
    <t>112210</t>
  </si>
  <si>
    <t>Masthähnchen und andere Hühnerfleischarten</t>
  </si>
  <si>
    <t>112320</t>
  </si>
  <si>
    <t>Putenhaltung</t>
  </si>
  <si>
    <t>112330</t>
  </si>
  <si>
    <t>Geflügelbrütereien</t>
  </si>
  <si>
    <t>112340</t>
  </si>
  <si>
    <t>Schafhaltung</t>
  </si>
  <si>
    <t>112410</t>
  </si>
  <si>
    <t>Ziegenhaltung</t>
  </si>
  <si>
    <t>112420</t>
  </si>
  <si>
    <t>Bauunternehmen für Trockenbau und Isolierung</t>
  </si>
  <si>
    <t>238310</t>
  </si>
  <si>
    <t>Fischzucht und Fischbrütereien</t>
  </si>
  <si>
    <t>112511</t>
  </si>
  <si>
    <t>Schalentierzucht</t>
  </si>
  <si>
    <t>112512</t>
  </si>
  <si>
    <t>Pferde und sonstige Pferdezucht</t>
  </si>
  <si>
    <t>112920</t>
  </si>
  <si>
    <t>Pelztier- und Kaninchenzucht</t>
  </si>
  <si>
    <t>112930</t>
  </si>
  <si>
    <t>Alle anderen Tierproduktionen</t>
  </si>
  <si>
    <t>112990</t>
  </si>
  <si>
    <t>Fischfang</t>
  </si>
  <si>
    <t>114111</t>
  </si>
  <si>
    <t>Muschelfischerei</t>
  </si>
  <si>
    <t>114112</t>
  </si>
  <si>
    <t>Sonstige Meeresfischerei</t>
  </si>
  <si>
    <t>114119</t>
  </si>
  <si>
    <t>Junior Colleges</t>
  </si>
  <si>
    <t>611210</t>
  </si>
  <si>
    <t>Colleges Universitäten und Berufsschulen</t>
  </si>
  <si>
    <t>611310</t>
  </si>
  <si>
    <t>Geschäfts- und Sekretariatsschulen</t>
  </si>
  <si>
    <t>611410</t>
  </si>
  <si>
    <t>Computer-Ausbildung</t>
  </si>
  <si>
    <t>611420</t>
  </si>
  <si>
    <t>Herstellung von Dachstühlen</t>
  </si>
  <si>
    <t>321214</t>
  </si>
  <si>
    <t>Herstellung von Fertighäusern (Mobilheimen)</t>
  </si>
  <si>
    <t>321991</t>
  </si>
  <si>
    <t>Sonstige Schwer- und Tiefbauarbeiten</t>
  </si>
  <si>
    <t>237990</t>
  </si>
  <si>
    <t>Rahmenbauunternehmen</t>
  </si>
  <si>
    <t>238130</t>
  </si>
  <si>
    <t>Sonstige Bauausrüstungsunternehmen</t>
  </si>
  <si>
    <t>238290</t>
  </si>
  <si>
    <t>Fliesen- und Terrazzobauunternehmen</t>
  </si>
  <si>
    <t>238340</t>
  </si>
  <si>
    <t>Bauunternehmen für Tischlerarbeiten</t>
  </si>
  <si>
    <t>238350</t>
  </si>
  <si>
    <t>Berufsausbildung und Managementtraining</t>
  </si>
  <si>
    <t>611430</t>
  </si>
  <si>
    <t>Sonstige Bauausführungsfirmen</t>
  </si>
  <si>
    <t>238390</t>
  </si>
  <si>
    <t>Bauvorbereitung Bauunternehmen</t>
  </si>
  <si>
    <t>238910</t>
  </si>
  <si>
    <t>Herstellung von Jalousien und Rollläden</t>
  </si>
  <si>
    <t>337920</t>
  </si>
  <si>
    <t>Bau von Autobahnen Straßen und Brücken</t>
  </si>
  <si>
    <t>237310</t>
  </si>
  <si>
    <t>Abstellgleis Bauunternehmen</t>
  </si>
  <si>
    <t>238170</t>
  </si>
  <si>
    <t>Kosmetologie- und Friseurschulen</t>
  </si>
  <si>
    <t>611511</t>
  </si>
  <si>
    <t>Bausand- und -kiesbergbau</t>
  </si>
  <si>
    <t>212321</t>
  </si>
  <si>
    <t>Zellstofffabriken</t>
  </si>
  <si>
    <t>322110</t>
  </si>
  <si>
    <t>Herstellung von Asphaltmischungen und -blöcken</t>
  </si>
  <si>
    <t>324121</t>
  </si>
  <si>
    <t>Herstellung von Asphaltschindeln und Beschichtungsmaterialien</t>
  </si>
  <si>
    <t>324122</t>
  </si>
  <si>
    <t>Herstellung von Klebstoffen</t>
  </si>
  <si>
    <t>325520</t>
  </si>
  <si>
    <t>Herstellung von Rohren und Rohrverbindungen aus Kunststoff</t>
  </si>
  <si>
    <t>326122</t>
  </si>
  <si>
    <t>Herstellung von Lehmbaustoffen und feuerfesten Materialien</t>
  </si>
  <si>
    <t>327120</t>
  </si>
  <si>
    <t>Flugausbildung</t>
  </si>
  <si>
    <t>611512</t>
  </si>
  <si>
    <t>Herstellung von Zement</t>
  </si>
  <si>
    <t>327310</t>
  </si>
  <si>
    <t>Herstellung von Transportbeton</t>
  </si>
  <si>
    <t>327320</t>
  </si>
  <si>
    <t>Lehrlingsausbildung</t>
  </si>
  <si>
    <t>611513</t>
  </si>
  <si>
    <t>Andere technische und gewerbliche Schulen</t>
  </si>
  <si>
    <t>611519</t>
  </si>
  <si>
    <t>Herstellung von Betonsteinen und Ziegeln</t>
  </si>
  <si>
    <t>327331</t>
  </si>
  <si>
    <t>Herstellung von Betonrohren</t>
  </si>
  <si>
    <t>327332</t>
  </si>
  <si>
    <t>Schulen für bildende Künste</t>
  </si>
  <si>
    <t>611610</t>
  </si>
  <si>
    <t>Sprachschulen</t>
  </si>
  <si>
    <t>611630</t>
  </si>
  <si>
    <t>Herstellung von sonstigen Betonerzeugnissen</t>
  </si>
  <si>
    <t>327390</t>
  </si>
  <si>
    <t>Herstellung von Kalk</t>
  </si>
  <si>
    <t>327410</t>
  </si>
  <si>
    <t>Herstellung von Gipserzeugnissen</t>
  </si>
  <si>
    <t>327420</t>
  </si>
  <si>
    <t>Herstellung von Mineralwolle</t>
  </si>
  <si>
    <t>327993</t>
  </si>
  <si>
    <t>Herstellung von Rohren aus Eisen und Stahl aus zugekauftem Stahl</t>
  </si>
  <si>
    <t>331210</t>
  </si>
  <si>
    <t>Herstellung von Rohren und Rohrleitungsarmaturen</t>
  </si>
  <si>
    <t>332996</t>
  </si>
  <si>
    <t>Herstellung von rollendem Eisenbahnmaterial</t>
  </si>
  <si>
    <t>336510</t>
  </si>
  <si>
    <t>Chemie</t>
  </si>
  <si>
    <t>Raffinieren und Mischen von Fetten und Ölen</t>
  </si>
  <si>
    <t>311225</t>
  </si>
  <si>
    <t>Herstellung von Flüssigmilch</t>
  </si>
  <si>
    <t>311511</t>
  </si>
  <si>
    <t>Herstellung von Petroleum-Schmieröl und Schmierfett</t>
  </si>
  <si>
    <t>324191</t>
  </si>
  <si>
    <t>Petrochemische Herstellung</t>
  </si>
  <si>
    <t>325110</t>
  </si>
  <si>
    <t>Herstellung von synthetischen Farbstoffen und Pigmenten</t>
  </si>
  <si>
    <t>325130</t>
  </si>
  <si>
    <t>Herstellung von sonstigen anorganischen Grundchemikalien</t>
  </si>
  <si>
    <t>325180</t>
  </si>
  <si>
    <t>Herstellung von Ethylalkohol</t>
  </si>
  <si>
    <t>325193</t>
  </si>
  <si>
    <t>Herstellung von zyklischen Rohstoffen Zwischenprodukten Gummi und Holzchemikalien</t>
  </si>
  <si>
    <t>325194</t>
  </si>
  <si>
    <t>Herstellung aller anderen organischen Grundchemikalien</t>
  </si>
  <si>
    <t>325199</t>
  </si>
  <si>
    <t>Herstellung von stickstoffhaltigen Düngemitteln</t>
  </si>
  <si>
    <t>325311</t>
  </si>
  <si>
    <t>Herstellung von phosphathaltigen Düngemitteln</t>
  </si>
  <si>
    <t>325312</t>
  </si>
  <si>
    <t>Herstellung von Düngemitteln (nur Mischen)</t>
  </si>
  <si>
    <t>325314</t>
  </si>
  <si>
    <t>Herstellung von Pestiziden und anderen landwirtschaftlichen Chemikalien</t>
  </si>
  <si>
    <t>325320</t>
  </si>
  <si>
    <t>Herstellung von Arzneimitteln und Pflanzenschutzmitteln</t>
  </si>
  <si>
    <t>325411</t>
  </si>
  <si>
    <t>Herstellung von pharmazeutischen Zubereitungen</t>
  </si>
  <si>
    <t>325412</t>
  </si>
  <si>
    <t>Herstellung von biologischen Produkten (außer Diagnostika)</t>
  </si>
  <si>
    <t>325414</t>
  </si>
  <si>
    <t>Herstellung von Farben und Beschichtungen</t>
  </si>
  <si>
    <t>325510</t>
  </si>
  <si>
    <t>Herstellung von Seifen und anderen Reinigungsmitteln</t>
  </si>
  <si>
    <t>325611</t>
  </si>
  <si>
    <t>Herstellung von Poliermitteln und anderen Sanitärprodukten</t>
  </si>
  <si>
    <t>325612</t>
  </si>
  <si>
    <t>Herstellung von oberflächenaktiven Mitteln</t>
  </si>
  <si>
    <t>325613</t>
  </si>
  <si>
    <t>Herstellung von Druckfarben</t>
  </si>
  <si>
    <t>325910</t>
  </si>
  <si>
    <t>Herstellung von fotografischen Filmen Papier Platten und Chemikalien</t>
  </si>
  <si>
    <t>325992</t>
  </si>
  <si>
    <t>Herstellung von sonstigen diversen chemischen Produkten und Zubereitungen</t>
  </si>
  <si>
    <t>325998</t>
  </si>
  <si>
    <t>Verhüttung und Veredelung von Nichteisenmetallen (außer Aluminium)</t>
  </si>
  <si>
    <t>331410</t>
  </si>
  <si>
    <t>Metallbeschichtung Gravur (außer Schmuck und Silberwaren) und verwandte Dienstleistungen für Hersteller</t>
  </si>
  <si>
    <t>332812</t>
  </si>
  <si>
    <t>Galvanisieren Beschichten Polieren Eloxieren und Färben</t>
  </si>
  <si>
    <t>332813</t>
  </si>
  <si>
    <t>Herstellung von Zylindern und Aktuatoren für die Fluidtechnik</t>
  </si>
  <si>
    <t>333995</t>
  </si>
  <si>
    <t>Prüfungsvorbereitung und Nachhilfe</t>
  </si>
  <si>
    <t>611691</t>
  </si>
  <si>
    <t>Autofahrschulen</t>
  </si>
  <si>
    <t>611692</t>
  </si>
  <si>
    <t>Herstellung von Primärbatterien</t>
  </si>
  <si>
    <t>335912</t>
  </si>
  <si>
    <t>Herstellung von gemahlenen oder behandelten Mineralien und Erden</t>
  </si>
  <si>
    <t>327992</t>
  </si>
  <si>
    <t>Herstellung von Aufzügen und Fahrtreppen</t>
  </si>
  <si>
    <t>333921</t>
  </si>
  <si>
    <t>334111</t>
  </si>
  <si>
    <t>Herstellung von Speichergeräten für Computer</t>
  </si>
  <si>
    <t>334112</t>
  </si>
  <si>
    <t>Herstellung von Audio- und Videogeräten</t>
  </si>
  <si>
    <t>334310</t>
  </si>
  <si>
    <t>Herstellung von gedruckten Leiterplatten</t>
  </si>
  <si>
    <t>334412</t>
  </si>
  <si>
    <t>Herstellung von Halbleitern und verwandten Geräten</t>
  </si>
  <si>
    <t>334413</t>
  </si>
  <si>
    <t>Herstellung von Kondensatoren Widerständen Spulen Transformatoren und anderen Induktoren</t>
  </si>
  <si>
    <t>334416</t>
  </si>
  <si>
    <t>Herstellung von elektronischen Steckern</t>
  </si>
  <si>
    <t>334417</t>
  </si>
  <si>
    <t>Herstellung von gedruckten Schaltungen (elektronische Montage)</t>
  </si>
  <si>
    <t>334418</t>
  </si>
  <si>
    <t>Herstellung von sonstigen elektronischen Bauteilen</t>
  </si>
  <si>
    <t>334419</t>
  </si>
  <si>
    <t>Herstellung von elektromedizinischen und elektrotherapeutischen Apparaten</t>
  </si>
  <si>
    <t>334510</t>
  </si>
  <si>
    <t>Herstellung von Such- Erkennungs- Navigations- Leit- Luftfahrt- und Schifffahrtssystemen und -instrumenten</t>
  </si>
  <si>
    <t>334511</t>
  </si>
  <si>
    <t>Herstellung von Instrumenten und verwandten Produkten zum Messen Anzeigen und Steuern von industriellen Prozessvariablen</t>
  </si>
  <si>
    <t>334513</t>
  </si>
  <si>
    <t>Herstellung von Summenzählern und Zählern für Flüssigkeiten</t>
  </si>
  <si>
    <t>334514</t>
  </si>
  <si>
    <t>Herstellung von Instrumenten zum Messen und Prüfen von Elektrizität und elektrischen Signalen</t>
  </si>
  <si>
    <t>334515</t>
  </si>
  <si>
    <t>Herstellung von analytischen Laborinstrumenten</t>
  </si>
  <si>
    <t>334516</t>
  </si>
  <si>
    <t>Herstellung von leeren magnetischen und optischen Aufzeichnungsträgern</t>
  </si>
  <si>
    <t>334613</t>
  </si>
  <si>
    <t>Herstellung von Glühbirnen und Teilen für elektrische Lampen</t>
  </si>
  <si>
    <t>335110</t>
  </si>
  <si>
    <t>Herstellung von elektrischen Beleuchtungskörpern für Haushalte</t>
  </si>
  <si>
    <t>335121</t>
  </si>
  <si>
    <t>Herstellung von elektrischen Beleuchtungskörpern für gewerbliche industrielle und institutionelle Zwecke</t>
  </si>
  <si>
    <t>335122</t>
  </si>
  <si>
    <t>Herstellung von sonstigen Beleuchtungseinrichtungen</t>
  </si>
  <si>
    <t>335129</t>
  </si>
  <si>
    <t>Herstellung von Elektrokleingeräten</t>
  </si>
  <si>
    <t>335210</t>
  </si>
  <si>
    <t>Herstellung von großen Haushaltsgeräten</t>
  </si>
  <si>
    <t>335220</t>
  </si>
  <si>
    <t>Herstellung von Strom- Verteilungs- und Spezialtransformatoren</t>
  </si>
  <si>
    <t>335311</t>
  </si>
  <si>
    <t>Herstellung von Schaltanlagen und Schaltschränken</t>
  </si>
  <si>
    <t>335313</t>
  </si>
  <si>
    <t>Herstellung von Relais und industriellen Steuerungen</t>
  </si>
  <si>
    <t>335314</t>
  </si>
  <si>
    <t>Herstellung von Speicherbatterien</t>
  </si>
  <si>
    <t>335911</t>
  </si>
  <si>
    <t>Herstellung von Lichtwellenleiterkabeln</t>
  </si>
  <si>
    <t>335921</t>
  </si>
  <si>
    <t>Herstellung von stromführenden Verdrahtungsgeräten</t>
  </si>
  <si>
    <t>335931</t>
  </si>
  <si>
    <t>335932</t>
  </si>
  <si>
    <t>Alle anderen verschiedenen elektrischen Geräte und Komponenten</t>
  </si>
  <si>
    <t>335999</t>
  </si>
  <si>
    <t>Herstellung von elektrischen und elektronischen Ausrüstungen für Kraftfahrzeuge</t>
  </si>
  <si>
    <t>336320</t>
  </si>
  <si>
    <t>Energieversorgung</t>
  </si>
  <si>
    <t>Verteilung von Erdgas</t>
  </si>
  <si>
    <t>221210</t>
  </si>
  <si>
    <t>Dampf- und Klimaversorgung</t>
  </si>
  <si>
    <t>221330</t>
  </si>
  <si>
    <t>Pipeline-Transport von Rohöl</t>
  </si>
  <si>
    <t>486110</t>
  </si>
  <si>
    <t>Rohrleitungstransport von Erdgas</t>
  </si>
  <si>
    <t>486210</t>
  </si>
  <si>
    <t>Pipeline-Transport von raffinierten Erdölprodukten</t>
  </si>
  <si>
    <t>486910</t>
  </si>
  <si>
    <t>Alle anderen Pipeline-Transporte</t>
  </si>
  <si>
    <t>486990</t>
  </si>
  <si>
    <t>Energiewirtschaft</t>
  </si>
  <si>
    <t>Bau von Öl- und Gaspipelines und zugehöriger Bauwerke</t>
  </si>
  <si>
    <t>237120</t>
  </si>
  <si>
    <t>Bau von Strom- und Kommunikationsleitungen und zugehörigen Bauwerken</t>
  </si>
  <si>
    <t>237130</t>
  </si>
  <si>
    <t>Erdölraffinerien</t>
  </si>
  <si>
    <t>324110</t>
  </si>
  <si>
    <t>Entsorgungswirtschaft</t>
  </si>
  <si>
    <t>Sammlung fester Abfälle</t>
  </si>
  <si>
    <t>562111</t>
  </si>
  <si>
    <t>Sammlung gefährlicher Abfälle</t>
  </si>
  <si>
    <t>562112</t>
  </si>
  <si>
    <t>Sammlung anderer Abfälle</t>
  </si>
  <si>
    <t>562119</t>
  </si>
  <si>
    <t>Behandlung und Entsorgung gefährlicher Abfälle</t>
  </si>
  <si>
    <t>562211</t>
  </si>
  <si>
    <t>Deponie für feste Abfälle</t>
  </si>
  <si>
    <t>562212</t>
  </si>
  <si>
    <t>Müllverbrennungsanlagen und Verbrennungsanlagen für feste Abfälle</t>
  </si>
  <si>
    <t>562213</t>
  </si>
  <si>
    <t>Sonstige nicht gefährliche Abfälle - Behandlung und Beseitigung</t>
  </si>
  <si>
    <t>562219</t>
  </si>
  <si>
    <t>Alle anderen verschiedenen Dienstleistungen der Abfallwirtschaft</t>
  </si>
  <si>
    <t>562998</t>
  </si>
  <si>
    <t>Alle anderen verschiedenen Schulen und Unterricht</t>
  </si>
  <si>
    <t>611699</t>
  </si>
  <si>
    <t>Glas</t>
  </si>
  <si>
    <t>Herstellung von Flachglas</t>
  </si>
  <si>
    <t>327211</t>
  </si>
  <si>
    <t>Sonstiges gepresstes und geblasenes Glas und Glaswarenherstellung</t>
  </si>
  <si>
    <t>327212</t>
  </si>
  <si>
    <t>Herstellung von Glasbehältern</t>
  </si>
  <si>
    <t>327213</t>
  </si>
  <si>
    <t>Herstellung von Glasprodukten aus gekauftem Glas</t>
  </si>
  <si>
    <t>327215</t>
  </si>
  <si>
    <t>Herstellung aller anderen Erdöl- und Kohleprodukte</t>
  </si>
  <si>
    <t>324199</t>
  </si>
  <si>
    <t>Holzverarbeitung</t>
  </si>
  <si>
    <t>Holzfällerbetriebe</t>
  </si>
  <si>
    <t>113110</t>
  </si>
  <si>
    <t>Holzeinschlag</t>
  </si>
  <si>
    <t>113310</t>
  </si>
  <si>
    <t>Holzkonservierung</t>
  </si>
  <si>
    <t>321114</t>
  </si>
  <si>
    <t>Herstellung von Laubholzfurnieren und Sperrholz</t>
  </si>
  <si>
    <t>321211</t>
  </si>
  <si>
    <t>Herstellung von Furnier- und Sperrholzplatten aus Weichholz</t>
  </si>
  <si>
    <t>321212</t>
  </si>
  <si>
    <t>Herstellung von Holzwerkstoffen (außer Dachstühlen)</t>
  </si>
  <si>
    <t>321213</t>
  </si>
  <si>
    <t>Herstellung von rekonstituierten Holzprodukten</t>
  </si>
  <si>
    <t>321219</t>
  </si>
  <si>
    <t>Herstellung von Fenstern und Türen aus Holz</t>
  </si>
  <si>
    <t>321911</t>
  </si>
  <si>
    <t>Zuschnitt Sägen und Hobeln von Schnittholz</t>
  </si>
  <si>
    <t>321912</t>
  </si>
  <si>
    <t>Herstellung von Holzcontainern und Paletten</t>
  </si>
  <si>
    <t>321920</t>
  </si>
  <si>
    <t>Herstellung von vorgefertigten Holzgebäuden</t>
  </si>
  <si>
    <t>321992</t>
  </si>
  <si>
    <t>Herstellung von sonstigen Holzerzeugnissen aller Art</t>
  </si>
  <si>
    <t>321999</t>
  </si>
  <si>
    <t>Herstellung von Küchenschränken und Arbeitsplatten aus Holz</t>
  </si>
  <si>
    <t>337110</t>
  </si>
  <si>
    <t>Finanzwesen</t>
  </si>
  <si>
    <t>Währungsbehörden-Zentralbank</t>
  </si>
  <si>
    <t>521110</t>
  </si>
  <si>
    <t>Herstellung von ungepolsterten Holzmöbeln für den Haushalt</t>
  </si>
  <si>
    <t>337122</t>
  </si>
  <si>
    <t>Herstellung von Kunststoffen und Harzen</t>
  </si>
  <si>
    <t>325211</t>
  </si>
  <si>
    <t>Herstellung von synthetischem Kautschuk</t>
  </si>
  <si>
    <t>325212</t>
  </si>
  <si>
    <t>Herstellung von künstlichen und synthetischen Fasern und Filamenten</t>
  </si>
  <si>
    <t>325220</t>
  </si>
  <si>
    <t>Herstellung von Beuteln und Beuteln aus Kunststoff</t>
  </si>
  <si>
    <t>326111</t>
  </si>
  <si>
    <t>Herstellung von Kunststoffverpackungsfolien und -platten (auch laminiert)</t>
  </si>
  <si>
    <t>326112</t>
  </si>
  <si>
    <t>Herstellung von unkaschierten Kunststofffolien und -platten (außer Verpackungen)</t>
  </si>
  <si>
    <t>326113</t>
  </si>
  <si>
    <t>Herstellung von Profilen aus nicht laminierten Kunststoffen</t>
  </si>
  <si>
    <t>326121</t>
  </si>
  <si>
    <t>Herstellung von laminierten Kunststoffplatten -folien (außer Verpackungen) und -profilen</t>
  </si>
  <si>
    <t>326130</t>
  </si>
  <si>
    <t>Herstellung von Polystyrolschaumprodukten</t>
  </si>
  <si>
    <t>326140</t>
  </si>
  <si>
    <t>Herstellung von Urethan und anderen Schaumstoffprodukten (außer Polystyrol)</t>
  </si>
  <si>
    <t>326150</t>
  </si>
  <si>
    <t>Herstellung von Kunststoffflaschen</t>
  </si>
  <si>
    <t>326160</t>
  </si>
  <si>
    <t>Herstellung von Sanitärarmaturen aus Kunststoff</t>
  </si>
  <si>
    <t>326191</t>
  </si>
  <si>
    <t>Herstellung aller anderen Kunststofferzeugnisse</t>
  </si>
  <si>
    <t>326199</t>
  </si>
  <si>
    <t>Reifenherstellung (außer Runderneuerung)</t>
  </si>
  <si>
    <t>326211</t>
  </si>
  <si>
    <t>Herstellung von Schläuchen und Gürteln aus Gummi und Kunststoffen</t>
  </si>
  <si>
    <t>326220</t>
  </si>
  <si>
    <t>Herstellung von Gummierzeugnissen für mechanische Zwecke</t>
  </si>
  <si>
    <t>326291</t>
  </si>
  <si>
    <t>Alle anderen Hersteller von Gummierzeugnissen</t>
  </si>
  <si>
    <t>326299</t>
  </si>
  <si>
    <t>Lebensmittel</t>
  </si>
  <si>
    <t>Alle anderen Getreidesorten</t>
  </si>
  <si>
    <t>111199</t>
  </si>
  <si>
    <t>Sonstige Nahrungsmittelkulturen im Unterglasanbau</t>
  </si>
  <si>
    <t>111419</t>
  </si>
  <si>
    <t>Milchvieh und Milcherzeugung</t>
  </si>
  <si>
    <t>112120</t>
  </si>
  <si>
    <t>Produktion von Hühnereiern</t>
  </si>
  <si>
    <t>112310</t>
  </si>
  <si>
    <t>Sonstige Geflügelproduktion</t>
  </si>
  <si>
    <t>112390</t>
  </si>
  <si>
    <t>Imkerei</t>
  </si>
  <si>
    <t>112910</t>
  </si>
  <si>
    <t>Mehlmüllerei</t>
  </si>
  <si>
    <t>311211</t>
  </si>
  <si>
    <t>Reismüllerei</t>
  </si>
  <si>
    <t>311212</t>
  </si>
  <si>
    <t>Malzherstellung</t>
  </si>
  <si>
    <t>311213</t>
  </si>
  <si>
    <t>Vermahlung von Mais</t>
  </si>
  <si>
    <t>311221</t>
  </si>
  <si>
    <t>Verarbeitung von Sojabohnen und anderen Ölsaaten</t>
  </si>
  <si>
    <t>311224</t>
  </si>
  <si>
    <t>Herstellung von Frühstückscerealien</t>
  </si>
  <si>
    <t>311230</t>
  </si>
  <si>
    <t>Herstellung von Rübenzucker</t>
  </si>
  <si>
    <t>311313</t>
  </si>
  <si>
    <t>Kommerzielles Bankwesen</t>
  </si>
  <si>
    <t>522110</t>
  </si>
  <si>
    <t>Herstellung von Rohrzucker</t>
  </si>
  <si>
    <t>311314</t>
  </si>
  <si>
    <t>Herstellung von Nicht-Schokoladen-Süßwaren</t>
  </si>
  <si>
    <t>311340</t>
  </si>
  <si>
    <t>Herstellung von Schokolade und Süßwaren aus Kakaobohnen</t>
  </si>
  <si>
    <t>311351</t>
  </si>
  <si>
    <t>Herstellung von Süßwaren aus gekaufter Schokolade</t>
  </si>
  <si>
    <t>311352</t>
  </si>
  <si>
    <t>Herstellung von Tiefkühlfrüchten -säften und -gemüse</t>
  </si>
  <si>
    <t>311411</t>
  </si>
  <si>
    <t>Herstellung von Tiefkühlspezialitäten</t>
  </si>
  <si>
    <t>311412</t>
  </si>
  <si>
    <t>Konservierung von Obst und Gemüse</t>
  </si>
  <si>
    <t>311421</t>
  </si>
  <si>
    <t>Spezialitätenkonserven</t>
  </si>
  <si>
    <t>311422</t>
  </si>
  <si>
    <t>Herstellung von getrockneten und dehydrierten Lebensmitteln</t>
  </si>
  <si>
    <t>311423</t>
  </si>
  <si>
    <t>Herstellung von Butter in der Molkerei</t>
  </si>
  <si>
    <t>311512</t>
  </si>
  <si>
    <t>Herstellung von Käse</t>
  </si>
  <si>
    <t>311513</t>
  </si>
  <si>
    <t>Herstellung von trockenen kondensierten und verdampften Molkereiprodukten</t>
  </si>
  <si>
    <t>311514</t>
  </si>
  <si>
    <t>Herstellung von Speiseeis und gefrorenen Desserts</t>
  </si>
  <si>
    <t>311520</t>
  </si>
  <si>
    <t>Schlachtung von Tieren (außer Geflügel)</t>
  </si>
  <si>
    <t>311611</t>
  </si>
  <si>
    <t>Fleischverarbeitung aus Tierkörpern</t>
  </si>
  <si>
    <t>311612</t>
  </si>
  <si>
    <t>Geflügelverarbeitung</t>
  </si>
  <si>
    <t>311615</t>
  </si>
  <si>
    <t>Zubereitung und Verpackung von Fischereierzeugnissen</t>
  </si>
  <si>
    <t>311710</t>
  </si>
  <si>
    <t>Herstellung von gefrorenen Kuchen Torten und anderem Gebäck</t>
  </si>
  <si>
    <t>311813</t>
  </si>
  <si>
    <t>Herstellung von Keksen und Crackern</t>
  </si>
  <si>
    <t>311821</t>
  </si>
  <si>
    <t>Herstellung von trockenen Nudeln Teig und Mehlmischungen aus gekauftem Mehl</t>
  </si>
  <si>
    <t>311824</t>
  </si>
  <si>
    <t>Herstellung von Tortilla</t>
  </si>
  <si>
    <t>311830</t>
  </si>
  <si>
    <t>Herstellung von gerösteten Nüssen und Erdnussbutter</t>
  </si>
  <si>
    <t>311911</t>
  </si>
  <si>
    <t>Herstellung von sonstigen Snacks</t>
  </si>
  <si>
    <t>311919</t>
  </si>
  <si>
    <t>Herstellung von Kaffee und Tee</t>
  </si>
  <si>
    <t>311920</t>
  </si>
  <si>
    <t>Herstellung von Aromasirup und -konzentrat</t>
  </si>
  <si>
    <t>311930</t>
  </si>
  <si>
    <t>Herstellung von Mayonnaise Dressing und anderen Fertigsaucen</t>
  </si>
  <si>
    <t>311941</t>
  </si>
  <si>
    <t>Herstellung von Gewürzen und Extrakten</t>
  </si>
  <si>
    <t>311942</t>
  </si>
  <si>
    <t>Herstellung von leicht verderblichen Fertiggerichten</t>
  </si>
  <si>
    <t>311991</t>
  </si>
  <si>
    <t>Herstellung von sonstigen verschiedenen Lebensmitteln</t>
  </si>
  <si>
    <t>311999</t>
  </si>
  <si>
    <t>Herstellung von alkoholfreien Getränken</t>
  </si>
  <si>
    <t>312111</t>
  </si>
  <si>
    <t>Herstellung von abgefülltem Wasser</t>
  </si>
  <si>
    <t>312112</t>
  </si>
  <si>
    <t>Eisherstellung</t>
  </si>
  <si>
    <t>312113</t>
  </si>
  <si>
    <t>Brauereien</t>
  </si>
  <si>
    <t>312120</t>
  </si>
  <si>
    <t>Weinkellereien</t>
  </si>
  <si>
    <t>312130</t>
  </si>
  <si>
    <t>Destillerien</t>
  </si>
  <si>
    <t>312140</t>
  </si>
  <si>
    <t>Gemeinschaftliche Lebensmitteldienste</t>
  </si>
  <si>
    <t>624210</t>
  </si>
  <si>
    <t>Lebensmitteldienstleister</t>
  </si>
  <si>
    <t>722310</t>
  </si>
  <si>
    <t>Maschinen</t>
  </si>
  <si>
    <t>Maschinenwerkstätten</t>
  </si>
  <si>
    <t>332710</t>
  </si>
  <si>
    <t>Herstellung von Ventilen und Schlaucharmaturen für die Fluidtechnik</t>
  </si>
  <si>
    <t>332912</t>
  </si>
  <si>
    <t>Sparanstalten</t>
  </si>
  <si>
    <t>522120</t>
  </si>
  <si>
    <t>Herstellung von landwirtschaftlichen Maschinen und Geräten</t>
  </si>
  <si>
    <t>333111</t>
  </si>
  <si>
    <t>Herstellung von Rasentraktoren und Rasen- und Gartengeräten</t>
  </si>
  <si>
    <t>333112</t>
  </si>
  <si>
    <t>Herstellung von Baumaschinen</t>
  </si>
  <si>
    <t>333120</t>
  </si>
  <si>
    <t>Herstellung von Bergbaumaschinen und -ausrüstung</t>
  </si>
  <si>
    <t>333131</t>
  </si>
  <si>
    <t>Herstellung von Maschinen und Ausrüstungen für die Öl- und Gasförderung</t>
  </si>
  <si>
    <t>333132</t>
  </si>
  <si>
    <t>Herstellung von Maschinen für die Nahrungsmittelindustrie</t>
  </si>
  <si>
    <t>333241</t>
  </si>
  <si>
    <t>Herstellung von Halbleitermaschinen</t>
  </si>
  <si>
    <t>333242</t>
  </si>
  <si>
    <t>Herstellung von Sägewerken Holzverarbeitung und Papiermaschinen</t>
  </si>
  <si>
    <t>333243</t>
  </si>
  <si>
    <t>Herstellung von Druckmaschinen und -ausrüstung</t>
  </si>
  <si>
    <t>333244</t>
  </si>
  <si>
    <t>Herstellung von sonstigen Industriemaschinen</t>
  </si>
  <si>
    <t>333249</t>
  </si>
  <si>
    <t>Herstellung von fotografischen und fotokopierenden Geräten</t>
  </si>
  <si>
    <t>333316</t>
  </si>
  <si>
    <t>Sonstiger Maschinenbau für Gewerbe und Dienstleistungssektor</t>
  </si>
  <si>
    <t>333318</t>
  </si>
  <si>
    <t>Herstellung von Ventilatoren Gebläsen und Luftreinigungsanlagen für Industrie und Gewerbe</t>
  </si>
  <si>
    <t>333413</t>
  </si>
  <si>
    <t>Herstellung von Werkzeugmaschinen</t>
  </si>
  <si>
    <t>333517</t>
  </si>
  <si>
    <t>Herstellung von Walzwerken und anderen Metallbearbeitungsmaschinen</t>
  </si>
  <si>
    <t>333519</t>
  </si>
  <si>
    <t>Kreditgenossenschaften</t>
  </si>
  <si>
    <t>522130</t>
  </si>
  <si>
    <t>Herstellung von Turbinen und Turbinen-Generator-Einheiten</t>
  </si>
  <si>
    <t>333611</t>
  </si>
  <si>
    <t>Herstellung von Drehzahlwandlern industriellen Hochgeschwindigkeitsantrieben und Getrieben</t>
  </si>
  <si>
    <t>333612</t>
  </si>
  <si>
    <t>Herstellung von mechanischen Kraftübertragungsanlagen</t>
  </si>
  <si>
    <t>333613</t>
  </si>
  <si>
    <t>333618</t>
  </si>
  <si>
    <t>Herstellung von Luft- und Gaskompressoren</t>
  </si>
  <si>
    <t>333912</t>
  </si>
  <si>
    <t>Herstellung von Mess- Dosier- und anderen Pumpenanlagen</t>
  </si>
  <si>
    <t>333914</t>
  </si>
  <si>
    <t>Herstellung von Förderanlagen und Fördergeräten</t>
  </si>
  <si>
    <t>333922</t>
  </si>
  <si>
    <t>Herstellung von Brückenkränen Hebezeugen und Einschienenbahnsystemen</t>
  </si>
  <si>
    <t>333923</t>
  </si>
  <si>
    <t>Herstellung von Flurförderzeugen Traktoren Anhängern und Staplern</t>
  </si>
  <si>
    <t>333924</t>
  </si>
  <si>
    <t>Herstellung von handgeführten Werkzeugen mit Motorantrieb</t>
  </si>
  <si>
    <t>333991</t>
  </si>
  <si>
    <t>Herstellung von Schweiß- und Lötgeräten</t>
  </si>
  <si>
    <t>333992</t>
  </si>
  <si>
    <t>Herstellung von Verpackungsmaschinen</t>
  </si>
  <si>
    <t>333993</t>
  </si>
  <si>
    <t>Herstellung von Pumpen und Motoren für die Fluidtechnik</t>
  </si>
  <si>
    <t>333996</t>
  </si>
  <si>
    <t>Herstellung von sonstigen Maschinen für allgemeine Zwecke</t>
  </si>
  <si>
    <t>333999</t>
  </si>
  <si>
    <t>Herstellung von sonstigen Mess- und Regelgeräten</t>
  </si>
  <si>
    <t>334519</t>
  </si>
  <si>
    <t>Herstellung von leichten Lastkraftwagen und Nutzfahrzeugen</t>
  </si>
  <si>
    <t>336112</t>
  </si>
  <si>
    <t>Herstellung von Schwerlastkraftwagen</t>
  </si>
  <si>
    <t>336120</t>
  </si>
  <si>
    <t>Herstellung von Karosserien für Kraftfahrzeuge</t>
  </si>
  <si>
    <t>336211</t>
  </si>
  <si>
    <t>Herstellung von Lkw-Anhängern</t>
  </si>
  <si>
    <t>336212</t>
  </si>
  <si>
    <t>Herstellung von Wohnmobilen</t>
  </si>
  <si>
    <t>336213</t>
  </si>
  <si>
    <t>Herstellung von Reiseanhängern und Wohnmobilen</t>
  </si>
  <si>
    <t>336214</t>
  </si>
  <si>
    <t>Herstellung von Komponenten für die Lenkung und Aufhängung von Kraftfahrzeugen (außer Federn)</t>
  </si>
  <si>
    <t>336330</t>
  </si>
  <si>
    <t>Herstellung von Bremssystemen für Kraftfahrzeuge</t>
  </si>
  <si>
    <t>336340</t>
  </si>
  <si>
    <t>Kraftfahrzeug-Metallstempelherstellung</t>
  </si>
  <si>
    <t>336370</t>
  </si>
  <si>
    <t>Herstellung von sonstigen Kraftfahrzeugteilen</t>
  </si>
  <si>
    <t>336390</t>
  </si>
  <si>
    <t>Herstellung von Flugzeugen</t>
  </si>
  <si>
    <t>336411</t>
  </si>
  <si>
    <t>Herstellung von Triebwerken und Triebwerksteilen für Flugzeuge</t>
  </si>
  <si>
    <t>336412</t>
  </si>
  <si>
    <t>Herstellung von sonstigen Luftfahrzeugteilen und -hilfsmitteln</t>
  </si>
  <si>
    <t>336413</t>
  </si>
  <si>
    <t>Herstellung von Lenkflugkörpern und Raumfahrzeugen</t>
  </si>
  <si>
    <t>336414</t>
  </si>
  <si>
    <t>Herstellung von Lenkflugkörper- und Raumfahrzeugantrieben und Antriebsteilen</t>
  </si>
  <si>
    <t>336415</t>
  </si>
  <si>
    <t>Herstellung von sonstigen Teilen und Zusatzausrüstungen für Lenkflugkörper und Raumfahrzeuge</t>
  </si>
  <si>
    <t>336419</t>
  </si>
  <si>
    <t>Herstellung von gepanzerten Militärfahrzeugen Panzern und Panzerbauteilen</t>
  </si>
  <si>
    <t>336992</t>
  </si>
  <si>
    <t>Bau- und Bergbaumaschinen und -ausrüstungen (außer Ölbohrungen) Großhandel</t>
  </si>
  <si>
    <t>423810</t>
  </si>
  <si>
    <t>Herstellung von Kraftfahrzeugen</t>
  </si>
  <si>
    <t>336111</t>
  </si>
  <si>
    <t>Herstellung von Kraftfahrzeug-Benzinmotoren und Motorenteilen</t>
  </si>
  <si>
    <t>336310</t>
  </si>
  <si>
    <t>Herstellung von Kraftfahrzeuggetrieben und Antriebsteilen</t>
  </si>
  <si>
    <t>336350</t>
  </si>
  <si>
    <t>Herstellung von Kraftfahrzeugsitzen und Innenverkleidungen</t>
  </si>
  <si>
    <t>336360</t>
  </si>
  <si>
    <t>Herstellung von Motoren und Generatoren</t>
  </si>
  <si>
    <t>335312</t>
  </si>
  <si>
    <t>Herstellung von Motorrädern Fahrrädern und Teilen</t>
  </si>
  <si>
    <t>336991</t>
  </si>
  <si>
    <t>Medizintechnik</t>
  </si>
  <si>
    <t>Herstellung von in-vitro-diagnostischen Stoffen</t>
  </si>
  <si>
    <t>325413</t>
  </si>
  <si>
    <t>Herstellung von chirurgischen und medizinischen Instrumenten</t>
  </si>
  <si>
    <t>339112</t>
  </si>
  <si>
    <t>Herstellung von chirurgischen Geräten und Zubehör</t>
  </si>
  <si>
    <t>339113</t>
  </si>
  <si>
    <t>Herstellung von zahnmedizinischen Geräten und Zubehör</t>
  </si>
  <si>
    <t>339114</t>
  </si>
  <si>
    <t>Herstellung von ophthalmologischen Produkten</t>
  </si>
  <si>
    <t>339115</t>
  </si>
  <si>
    <t>Metallverarbeitung</t>
  </si>
  <si>
    <t>Stahlbau und Betonfertigteilbau</t>
  </si>
  <si>
    <t>238120</t>
  </si>
  <si>
    <t>Sonstiges Aluminium Walzen Ziehen und Strangpressen</t>
  </si>
  <si>
    <t>331318</t>
  </si>
  <si>
    <t>Stahlfeingießereien</t>
  </si>
  <si>
    <t>331512</t>
  </si>
  <si>
    <t>Stahlgießereien (außer Feingießereien)</t>
  </si>
  <si>
    <t>331513</t>
  </si>
  <si>
    <t>Eisen- und Stahlwerke und Herstellung von Ferrolegierungen</t>
  </si>
  <si>
    <t>331110</t>
  </si>
  <si>
    <t>Sonstige Kreditvermittlungsdienste für Einlagen</t>
  </si>
  <si>
    <t>522190</t>
  </si>
  <si>
    <t>Herstellung von gewalzten Stahlformaten</t>
  </si>
  <si>
    <t>331221</t>
  </si>
  <si>
    <t>Aluminiumoxidraffination und Herstellung von Primäraluminium</t>
  </si>
  <si>
    <t>331313</t>
  </si>
  <si>
    <t>Herstellung von Aluminiumblechen -platten und -folien</t>
  </si>
  <si>
    <t>331315</t>
  </si>
  <si>
    <t>Walzen Ziehen Strangpressen und Legieren von Kupfer</t>
  </si>
  <si>
    <t>331420</t>
  </si>
  <si>
    <t>Walzen Ziehen und Strangpressen von Nichteisenmetallen (außer Kupfer und Aluminium)</t>
  </si>
  <si>
    <t>331491</t>
  </si>
  <si>
    <t>Sekundäres Schmelzen Raffinieren und Legieren von Nichteisenmetallen (außer Kupfer und Aluminium)</t>
  </si>
  <si>
    <t>331492</t>
  </si>
  <si>
    <t>Eisengießereien</t>
  </si>
  <si>
    <t>331511</t>
  </si>
  <si>
    <t>Nichteisenmetall-Druckgießereien</t>
  </si>
  <si>
    <t>331523</t>
  </si>
  <si>
    <t>Aluminiumgießereien (außer Druckgießereien)</t>
  </si>
  <si>
    <t>331524</t>
  </si>
  <si>
    <t>Sonstige Nichteisenmetallgießereien (außer Druckgießereien)</t>
  </si>
  <si>
    <t>331529</t>
  </si>
  <si>
    <t>Schmieden von Eisen und Stahl</t>
  </si>
  <si>
    <t>332111</t>
  </si>
  <si>
    <t>Schmieden von Nichteisenmetallen</t>
  </si>
  <si>
    <t>332112</t>
  </si>
  <si>
    <t>Herstellung von pulvermetallurgischen Teilen</t>
  </si>
  <si>
    <t>332117</t>
  </si>
  <si>
    <t>Metallkronen Verschlüsse und andere Metallstempel (außer Automobilbau)</t>
  </si>
  <si>
    <t>332119</t>
  </si>
  <si>
    <t>Herstellung von Metallkochgeschirr -utensilien -besteck und -besteck (außer Edelmetall)</t>
  </si>
  <si>
    <t>332215</t>
  </si>
  <si>
    <t>Herstellung von vorgefertigten Metallgebäuden und -bauteilen</t>
  </si>
  <si>
    <t>332311</t>
  </si>
  <si>
    <t>Herstellung von vorgefertigten Metallkonstruktionen</t>
  </si>
  <si>
    <t>332312</t>
  </si>
  <si>
    <t>Herstellung von Blecharbeiten</t>
  </si>
  <si>
    <t>332313</t>
  </si>
  <si>
    <t>Herstellung von Metallfenstern und -türen</t>
  </si>
  <si>
    <t>332321</t>
  </si>
  <si>
    <t>332322</t>
  </si>
  <si>
    <t>Herstellung von dekorativen und architektonischen Metallarbeiten</t>
  </si>
  <si>
    <t>332323</t>
  </si>
  <si>
    <t>Herstellung von Metalltanks (Grobblech)</t>
  </si>
  <si>
    <t>332420</t>
  </si>
  <si>
    <t>Herstellung von Metalldosen</t>
  </si>
  <si>
    <t>332431</t>
  </si>
  <si>
    <t>Herstellung von sonstigen Metallbehältern</t>
  </si>
  <si>
    <t>332439</t>
  </si>
  <si>
    <t>Informationen</t>
  </si>
  <si>
    <t>Beratung</t>
  </si>
  <si>
    <t>Kanzleien von Rechtsanwälten</t>
  </si>
  <si>
    <t>541110</t>
  </si>
  <si>
    <t>Notariatsbüros</t>
  </si>
  <si>
    <t>541120</t>
  </si>
  <si>
    <t>Alle anderen juristischen Dienstleistungen</t>
  </si>
  <si>
    <t>541199</t>
  </si>
  <si>
    <t>Dienstleistungen der Steuererstellung</t>
  </si>
  <si>
    <t>541213</t>
  </si>
  <si>
    <t>Herstellung von Eisenwaren</t>
  </si>
  <si>
    <t>332510</t>
  </si>
  <si>
    <t>Herstellung von gedrehten Präzisionsprodukten</t>
  </si>
  <si>
    <t>332721</t>
  </si>
  <si>
    <t>Wärmebehandlung von Metall</t>
  </si>
  <si>
    <t>332811</t>
  </si>
  <si>
    <t>Herstellung von Kugel- und Rollenlagern</t>
  </si>
  <si>
    <t>332991</t>
  </si>
  <si>
    <t>Herstellung von sonstigen Metallerzeugnissen aller Art</t>
  </si>
  <si>
    <t>332999</t>
  </si>
  <si>
    <t>Herstellung von Metallmöbeln für den Hausgebrauch</t>
  </si>
  <si>
    <t>337124</t>
  </si>
  <si>
    <t>Papier</t>
  </si>
  <si>
    <t>Papierfabriken (außer Zeitungspapier)</t>
  </si>
  <si>
    <t>322121</t>
  </si>
  <si>
    <t>Zeitungspapierfabriken</t>
  </si>
  <si>
    <t>322122</t>
  </si>
  <si>
    <t>Pappenfabriken</t>
  </si>
  <si>
    <t>322130</t>
  </si>
  <si>
    <t>Beratungsdienste für Verwaltungsmanagement und allgemeines Management</t>
  </si>
  <si>
    <t>541611</t>
  </si>
  <si>
    <t>Herstellung von Well- und Vollpappekartons</t>
  </si>
  <si>
    <t>322211</t>
  </si>
  <si>
    <t>Herstellung von Faltschachteln aus Pappe</t>
  </si>
  <si>
    <t>322212</t>
  </si>
  <si>
    <t>Herstellung von sonstigen Pappbehältern</t>
  </si>
  <si>
    <t>322219</t>
  </si>
  <si>
    <t>Herstellung von Papiersäcken und beschichtetem und behandeltem Papier</t>
  </si>
  <si>
    <t>322220</t>
  </si>
  <si>
    <t>Herstellung von Produkten aus Hygienepapier</t>
  </si>
  <si>
    <t>322291</t>
  </si>
  <si>
    <t>Herstellung aller anderen verarbeiteten Papiererzeugnisse</t>
  </si>
  <si>
    <t>322299</t>
  </si>
  <si>
    <t>SonstigeSachgüter</t>
  </si>
  <si>
    <t>Alle anderen spezialisierten Handwerksbetriebe</t>
  </si>
  <si>
    <t>238990</t>
  </si>
  <si>
    <t>Beratungsdienste für Humanressourcen</t>
  </si>
  <si>
    <t>541612</t>
  </si>
  <si>
    <t>Herstellung von Büromöbeln aus Holz</t>
  </si>
  <si>
    <t>337211</t>
  </si>
  <si>
    <t>Tätigkeiten nach der Ernte (außer Baumwollentkörnung)</t>
  </si>
  <si>
    <t>115114</t>
  </si>
  <si>
    <t>Herstellung von Hunde- und Katzenfutter</t>
  </si>
  <si>
    <t>311111</t>
  </si>
  <si>
    <t>Herstellung von sonstigem Tierfutter</t>
  </si>
  <si>
    <t>311119</t>
  </si>
  <si>
    <t>Tierkörperverwertung und Verarbeitung von Fleischnebenerzeugnissen</t>
  </si>
  <si>
    <t>311613</t>
  </si>
  <si>
    <t>Tabakherstellung</t>
  </si>
  <si>
    <t>312230</t>
  </si>
  <si>
    <t>Mühlen für Seile Tauwerk Bindfäden Reifenkordeln und Reifengewebe</t>
  </si>
  <si>
    <t>314994</t>
  </si>
  <si>
    <t>Sägewerke</t>
  </si>
  <si>
    <t>321113</t>
  </si>
  <si>
    <t>Herstellung von Schreibwaren</t>
  </si>
  <si>
    <t>322230</t>
  </si>
  <si>
    <t>Kommerzieller Druck (außer Siebdruck und Bücher)</t>
  </si>
  <si>
    <t>323111</t>
  </si>
  <si>
    <t>Kommerzieller Siebdruck</t>
  </si>
  <si>
    <t>323113</t>
  </si>
  <si>
    <t>Buchdruck</t>
  </si>
  <si>
    <t>323117</t>
  </si>
  <si>
    <t>Herstellung von Industriegas</t>
  </si>
  <si>
    <t>325120</t>
  </si>
  <si>
    <t>Marketing-Beratungsdienste</t>
  </si>
  <si>
    <t>541613</t>
  </si>
  <si>
    <t>Herstellung von Toilettenpräparaten</t>
  </si>
  <si>
    <t>325620</t>
  </si>
  <si>
    <t>Herstellung von Sprengstoffen</t>
  </si>
  <si>
    <t>325920</t>
  </si>
  <si>
    <t>Runderneuerung von Reifen</t>
  </si>
  <si>
    <t>326212</t>
  </si>
  <si>
    <t>Herstellung von Töpferwaren Keramik und Sanitärarmaturen</t>
  </si>
  <si>
    <t>327110</t>
  </si>
  <si>
    <t>Herstellung von Schleifmitteln</t>
  </si>
  <si>
    <t>327910</t>
  </si>
  <si>
    <t>Herstellung von geschnittenem Stein und Steinprodukten</t>
  </si>
  <si>
    <t>327991</t>
  </si>
  <si>
    <t>Herstellung aller sonstigen nichtmetallischen Mineralien</t>
  </si>
  <si>
    <t>327999</t>
  </si>
  <si>
    <t>Herstellung von Sägeblättern und Handwerkzeugen</t>
  </si>
  <si>
    <t>332216</t>
  </si>
  <si>
    <t>Herstellung von Kraftwerkskesseln und Wärmetauschern</t>
  </si>
  <si>
    <t>332410</t>
  </si>
  <si>
    <t>Herstellung von Federn</t>
  </si>
  <si>
    <t>332613</t>
  </si>
  <si>
    <t>Herstellung von sonstigen Drahtwaren</t>
  </si>
  <si>
    <t>332618</t>
  </si>
  <si>
    <t>Herstellung von Bolzen Muttern Schrauben Nieten und Unterlegscheiben</t>
  </si>
  <si>
    <t>332722</t>
  </si>
  <si>
    <t>Herstellung von Industrieventilen</t>
  </si>
  <si>
    <t>332911</t>
  </si>
  <si>
    <t>Herstellung von Sanitärarmaturen und -verkleidungen</t>
  </si>
  <si>
    <t>332913</t>
  </si>
  <si>
    <t>Herstellung von sonstigen Metallarmaturen und Rohrleitungsarmaturen</t>
  </si>
  <si>
    <t>332919</t>
  </si>
  <si>
    <t>Herstellung von Kleinwaffenmunition</t>
  </si>
  <si>
    <t>332992</t>
  </si>
  <si>
    <t>Herstellung von Munition (außer Handfeuerwaffen)</t>
  </si>
  <si>
    <t>332993</t>
  </si>
  <si>
    <t>Herstellung von Handfeuerwaffen Munition und Munitionszubehör</t>
  </si>
  <si>
    <t>332994</t>
  </si>
  <si>
    <t>Herstellung von optischen Instrumenten und Linsen</t>
  </si>
  <si>
    <t>333314</t>
  </si>
  <si>
    <t>Herstellung von Heizungsanlagen (außer Warmluftöfen)</t>
  </si>
  <si>
    <t>333414</t>
  </si>
  <si>
    <t>Herstellung von Klimaanlagen und Warmluftheizungen sowie von gewerblichen und industriellen Kühlanlagen</t>
  </si>
  <si>
    <t>333415</t>
  </si>
  <si>
    <t>Herstellung von Spezialwerkzeugen und -formen Werkzeugsätzen Vorrichtungen und Halterungen</t>
  </si>
  <si>
    <t>333514</t>
  </si>
  <si>
    <t>Herstellung von Schneidwerkzeugen und Werkzeugmaschinenzubehör</t>
  </si>
  <si>
    <t>333515</t>
  </si>
  <si>
    <t>Herstellung von industriellen Prozessöfen und Öfen</t>
  </si>
  <si>
    <t>333994</t>
  </si>
  <si>
    <t>Herstellung von Waagen und Balance</t>
  </si>
  <si>
    <t>333997</t>
  </si>
  <si>
    <t>Herstellung von Bestrahlungsapparaten</t>
  </si>
  <si>
    <t>334517</t>
  </si>
  <si>
    <t>Herstellung von Kohlenstoff- und Graphitprodukten</t>
  </si>
  <si>
    <t>335991</t>
  </si>
  <si>
    <t>Schiffsbau und -reparatur</t>
  </si>
  <si>
    <t>336611</t>
  </si>
  <si>
    <t>Bootsbau</t>
  </si>
  <si>
    <t>336612</t>
  </si>
  <si>
    <t>Herstellung aller anderen Transportausrüstungen</t>
  </si>
  <si>
    <t>336999</t>
  </si>
  <si>
    <t>Herstellung von Polstermöbeln für den Haushalt</t>
  </si>
  <si>
    <t>337121</t>
  </si>
  <si>
    <t>Herstellung von Wohnmöbeln (außer Holz und Metall)</t>
  </si>
  <si>
    <t>337125</t>
  </si>
  <si>
    <t>Herstellung von Möbeln für öffentliche Einrichtungen</t>
  </si>
  <si>
    <t>337127</t>
  </si>
  <si>
    <t>Herstellung von architektonischen Holz- und Metallarbeiten</t>
  </si>
  <si>
    <t>337212</t>
  </si>
  <si>
    <t>Herstellung von Büromöbeln (außer Holz)</t>
  </si>
  <si>
    <t>337214</t>
  </si>
  <si>
    <t>Herstellung von Vitrinen Trennwänden Regalen und Schränken</t>
  </si>
  <si>
    <t>337215</t>
  </si>
  <si>
    <t>Herstellung von Matratzen</t>
  </si>
  <si>
    <t>337910</t>
  </si>
  <si>
    <t>Herstellung von Juwelen und Silberwaren</t>
  </si>
  <si>
    <t>339910</t>
  </si>
  <si>
    <t>Herstellung von Sportgeräten und Sportartikeln</t>
  </si>
  <si>
    <t>339920</t>
  </si>
  <si>
    <t>Puppen- Spielzeug- und Spielwarenherstellung</t>
  </si>
  <si>
    <t>339930</t>
  </si>
  <si>
    <t>Herstellung von Büroartikeln (außer Papier)</t>
  </si>
  <si>
    <t>339940</t>
  </si>
  <si>
    <t>Herstellung von Schildern</t>
  </si>
  <si>
    <t>339950</t>
  </si>
  <si>
    <t>Herstellung von Dichtungen Packungen und Dichtungsvorrichtungen</t>
  </si>
  <si>
    <t>339991</t>
  </si>
  <si>
    <t>Herstellung von Musikinstrumenten</t>
  </si>
  <si>
    <t>339992</t>
  </si>
  <si>
    <t>Herstellung von Verschlüssen Knöpfen Nadeln und Stiften</t>
  </si>
  <si>
    <t>339993</t>
  </si>
  <si>
    <t>Herstellung von Besen Bürsten und Mopps</t>
  </si>
  <si>
    <t>339994</t>
  </si>
  <si>
    <t>Herstellung von Bestattungssärgen</t>
  </si>
  <si>
    <t>339995</t>
  </si>
  <si>
    <t>Freizeit</t>
  </si>
  <si>
    <t>Freizeiteinrichtungen</t>
  </si>
  <si>
    <t>Heimwerker-Zentren</t>
  </si>
  <si>
    <t>444110</t>
  </si>
  <si>
    <t>Alle anderen Bereiche der verarbeitenden Industrie</t>
  </si>
  <si>
    <t>339999</t>
  </si>
  <si>
    <t>Warmluftheizung und Klimatisierung - Ausrüstung und Zubehör für den Großhandel</t>
  </si>
  <si>
    <t>423730</t>
  </si>
  <si>
    <t>Verpacken und Verpacken</t>
  </si>
  <si>
    <t>488991</t>
  </si>
  <si>
    <t>Schallplattenproduktion und -vertrieb</t>
  </si>
  <si>
    <t>512250</t>
  </si>
  <si>
    <t>Materialrückgewinnungsanlagen</t>
  </si>
  <si>
    <t>562920</t>
  </si>
  <si>
    <t>Textil</t>
  </si>
  <si>
    <t>Maschenwarenfabriken</t>
  </si>
  <si>
    <t>313240</t>
  </si>
  <si>
    <t>Faser- Garn- und Garnfabriken</t>
  </si>
  <si>
    <t>313110</t>
  </si>
  <si>
    <t>Breitgewebte Textilien</t>
  </si>
  <si>
    <t>313210</t>
  </si>
  <si>
    <t>Schmaltextilfabriken und Schiffli-Maschinenstickerei</t>
  </si>
  <si>
    <t>313220</t>
  </si>
  <si>
    <t>Vliesstoff-Fabriken</t>
  </si>
  <si>
    <t>313230</t>
  </si>
  <si>
    <t>Textil- und Stoffveredelungsfabriken</t>
  </si>
  <si>
    <t>313310</t>
  </si>
  <si>
    <t>Ausgabe von Kreditkarten</t>
  </si>
  <si>
    <t>522210</t>
  </si>
  <si>
    <t>Absatzfinanzierung</t>
  </si>
  <si>
    <t>522220</t>
  </si>
  <si>
    <t>Konsumentenkredite</t>
  </si>
  <si>
    <t>522291</t>
  </si>
  <si>
    <t>Immobilienkredit</t>
  </si>
  <si>
    <t>522292</t>
  </si>
  <si>
    <t>Internationale Handelsfinanzierungen</t>
  </si>
  <si>
    <t>522293</t>
  </si>
  <si>
    <t>Sekundärmarkt-Finanzierung</t>
  </si>
  <si>
    <t>522294</t>
  </si>
  <si>
    <t>Alle anderen Kreditvermittler ohne Einlagengeschäft</t>
  </si>
  <si>
    <t>522298</t>
  </si>
  <si>
    <t>Hypotheken- und Nicht-Hypothekendarlehensvermittler</t>
  </si>
  <si>
    <t>522310</t>
  </si>
  <si>
    <t>Verarbeitung von Finanztransaktionen Reserve- und Clearinghausaktivitäten</t>
  </si>
  <si>
    <t>522320</t>
  </si>
  <si>
    <t>Sonstige mit der Kreditvermittlung verbundene Tätigkeiten</t>
  </si>
  <si>
    <t>522390</t>
  </si>
  <si>
    <t>Investmentbanking und Wertpapierhandel</t>
  </si>
  <si>
    <t>523110</t>
  </si>
  <si>
    <t>Wertpapiermaklergeschäft</t>
  </si>
  <si>
    <t>523120</t>
  </si>
  <si>
    <t>Wertpapier- und Warenbörsen</t>
  </si>
  <si>
    <t>523210</t>
  </si>
  <si>
    <t>Portfoliomanagement</t>
  </si>
  <si>
    <t>523920</t>
  </si>
  <si>
    <t>Anlageberatung</t>
  </si>
  <si>
    <t>523930</t>
  </si>
  <si>
    <t>Treuhand- und Verwahrungsgeschäfte</t>
  </si>
  <si>
    <t>523991</t>
  </si>
  <si>
    <t>Verschiedene Finanzanlagetätigkeiten</t>
  </si>
  <si>
    <t>523999</t>
  </si>
  <si>
    <t>Pensionskassen</t>
  </si>
  <si>
    <t>525110</t>
  </si>
  <si>
    <t>Offene Investmentfonds</t>
  </si>
  <si>
    <t>525910</t>
  </si>
  <si>
    <t>Trusts Nachlässe und Agenturkonten</t>
  </si>
  <si>
    <t>525920</t>
  </si>
  <si>
    <t>Andere Finanzvehikel</t>
  </si>
  <si>
    <t>525990</t>
  </si>
  <si>
    <t>Leasing von Personenkraftwagen</t>
  </si>
  <si>
    <t>532112</t>
  </si>
  <si>
    <t>Leasinggeber von nicht-finanziellen immateriellen Vermögenswerten (außer urheberrechtlich geschützten Werken)</t>
  </si>
  <si>
    <t>533110</t>
  </si>
  <si>
    <t>Lohnbuchhaltung</t>
  </si>
  <si>
    <t>541214</t>
  </si>
  <si>
    <t>Stoffbeschichtungsfabriken</t>
  </si>
  <si>
    <t>313320</t>
  </si>
  <si>
    <t>Sonstige Buchhaltungsdienstleistungen</t>
  </si>
  <si>
    <t>541219</t>
  </si>
  <si>
    <t>Teppich- und Teppichbodenfabriken</t>
  </si>
  <si>
    <t>314110</t>
  </si>
  <si>
    <t>Inkassobüros</t>
  </si>
  <si>
    <t>561440</t>
  </si>
  <si>
    <t>Kreditbüros</t>
  </si>
  <si>
    <t>561450</t>
  </si>
  <si>
    <t>Zwangsvollstreckungsdienste</t>
  </si>
  <si>
    <t>561491</t>
  </si>
  <si>
    <t>Dienstleistungen von Geldtransportern</t>
  </si>
  <si>
    <t>561613</t>
  </si>
  <si>
    <t>Sanierungsdienste</t>
  </si>
  <si>
    <t>562910</t>
  </si>
  <si>
    <t>Zuschussgebende Stiftungen</t>
  </si>
  <si>
    <t>813211</t>
  </si>
  <si>
    <t>Wirtschaftliche Vereinigungen</t>
  </si>
  <si>
    <t>813910</t>
  </si>
  <si>
    <t>Handel</t>
  </si>
  <si>
    <t>Blumenzucht-Produktion</t>
  </si>
  <si>
    <t>111422</t>
  </si>
  <si>
    <t>Bäckereien im Einzelhandel</t>
  </si>
  <si>
    <t>311811</t>
  </si>
  <si>
    <t>Gewerbliche Bäckereien</t>
  </si>
  <si>
    <t>311812</t>
  </si>
  <si>
    <t>Großhandel mit Kraftfahrzeugen und sonstigen Kraftfahrzeugen</t>
  </si>
  <si>
    <t>423110</t>
  </si>
  <si>
    <t>Großhandel mit Kraftfahrzeugzubehör und neuen Teilen</t>
  </si>
  <si>
    <t>423120</t>
  </si>
  <si>
    <t>Großhandel mit Reifen und Schläuchen</t>
  </si>
  <si>
    <t>423130</t>
  </si>
  <si>
    <t>Großhandel mit Kraftwagenteilen (gebraucht)</t>
  </si>
  <si>
    <t>423140</t>
  </si>
  <si>
    <t>Möbelgroßhandel</t>
  </si>
  <si>
    <t>423210</t>
  </si>
  <si>
    <t>Großhandel mit Einrichtungsgegenständen</t>
  </si>
  <si>
    <t>423220</t>
  </si>
  <si>
    <t>Großhandel mit Holz Sperrholz Holzwerkstoffen und Holzplatten</t>
  </si>
  <si>
    <t>423310</t>
  </si>
  <si>
    <t>Großhandel mit Ziegeln Stein und verwandten Baumaterialien</t>
  </si>
  <si>
    <t>423320</t>
  </si>
  <si>
    <t>Großhändler für Bedachungen Verkleidungen und Isoliermaterial</t>
  </si>
  <si>
    <t>423330</t>
  </si>
  <si>
    <t>Sonstige Baumaterialien Großhändler</t>
  </si>
  <si>
    <t>423390</t>
  </si>
  <si>
    <t>Großhandel mit fotografischer Ausrüstung und Zubehör</t>
  </si>
  <si>
    <t>423410</t>
  </si>
  <si>
    <t>Großhandel mit Bürogeräten</t>
  </si>
  <si>
    <t>423420</t>
  </si>
  <si>
    <t>Computer und Computerzubehör und Software Großhandel</t>
  </si>
  <si>
    <t>423430</t>
  </si>
  <si>
    <t>Sonstige gewerbliche Ausrüstungen Großhandel</t>
  </si>
  <si>
    <t>423440</t>
  </si>
  <si>
    <t>Medizinische zahnmedizinische und Krankenhausausrüstungen und -zubehör Großhandel</t>
  </si>
  <si>
    <t>423450</t>
  </si>
  <si>
    <t>Großhändler für ophthalmologische Produkte</t>
  </si>
  <si>
    <t>423460</t>
  </si>
  <si>
    <t>Sonstige professionelle Ausrüstung und Zubehör Großhandel</t>
  </si>
  <si>
    <t>423490</t>
  </si>
  <si>
    <t>Metalldienstleistungszentren und sonstiger Metallgroßhandel</t>
  </si>
  <si>
    <t>423510</t>
  </si>
  <si>
    <t>Großhandel mit Kohle und anderen Mineralien und Erzen</t>
  </si>
  <si>
    <t>423520</t>
  </si>
  <si>
    <t>Elektrische Geräte und Ausrüstungen Elektroinstallationsmaterial und verwandte Ausrüstungen Großhandel</t>
  </si>
  <si>
    <t>423610</t>
  </si>
  <si>
    <t>Großhandel mit Haushaltsgeräten elektrischen Haushaltswaren und Unterhaltungselektronik</t>
  </si>
  <si>
    <t>423620</t>
  </si>
  <si>
    <t>Sonstige elektronische Teile und Ausrüstungen Großhandel</t>
  </si>
  <si>
    <t>423690</t>
  </si>
  <si>
    <t>Eisenwarengroßhandel</t>
  </si>
  <si>
    <t>423710</t>
  </si>
  <si>
    <t>Großhändler für Sanitär- und Heizungsinstallationen und -zubehör (Hydronik)</t>
  </si>
  <si>
    <t>423720</t>
  </si>
  <si>
    <t>Großhandel mit kältetechnischen Ausrüstungen und Zubehör</t>
  </si>
  <si>
    <t>423740</t>
  </si>
  <si>
    <t>Landmaschinen und Gartengeräte Großhandel</t>
  </si>
  <si>
    <t>423820</t>
  </si>
  <si>
    <t>Industrielle Maschinen und Ausrüstungen Großhandel</t>
  </si>
  <si>
    <t>423830</t>
  </si>
  <si>
    <t>Großhändler für Industriebedarf</t>
  </si>
  <si>
    <t>423840</t>
  </si>
  <si>
    <t>Großhandel mit Ausrüstungen und Zubehör für Dienstleistungsunternehmen</t>
  </si>
  <si>
    <t>423850</t>
  </si>
  <si>
    <t>Transportausrüstungen und -zubehör (außer Kraftfahrzeugen) Großhandel</t>
  </si>
  <si>
    <t>423860</t>
  </si>
  <si>
    <t>Sport- und Freizeitartikel und -zubehör Großhandel</t>
  </si>
  <si>
    <t>423910</t>
  </si>
  <si>
    <t>Spielwaren und Hobbyartikel Großhandel</t>
  </si>
  <si>
    <t>423920</t>
  </si>
  <si>
    <t>Wiederverwertbare Materialien Großhandel</t>
  </si>
  <si>
    <t>423930</t>
  </si>
  <si>
    <t>Großhandel mit Schmuck Uhren Edelsteinen und Edelmetallen</t>
  </si>
  <si>
    <t>423940</t>
  </si>
  <si>
    <t>Sonstige verschiedene Gebrauchsgüter Großhandel</t>
  </si>
  <si>
    <t>423990</t>
  </si>
  <si>
    <t>Großhandel mit Druck- und Schreibpapier</t>
  </si>
  <si>
    <t>424110</t>
  </si>
  <si>
    <t>Schreibwaren und Bürobedarf Großhandel</t>
  </si>
  <si>
    <t>424120</t>
  </si>
  <si>
    <t>Großhandel mit Papier für industrielle und persönliche Zwecke</t>
  </si>
  <si>
    <t>424130</t>
  </si>
  <si>
    <t>Großhandel mit Arzneimitteln und Drogerieartikeln</t>
  </si>
  <si>
    <t>424210</t>
  </si>
  <si>
    <t>Großhandel mit Stückgut Kurzwaren und anderen Trockenwaren</t>
  </si>
  <si>
    <t>424310</t>
  </si>
  <si>
    <t>Großhandel mit Bekleidung und Einrichtungsgegenständen für Männer und Jungen</t>
  </si>
  <si>
    <t>424320</t>
  </si>
  <si>
    <t>Großhandel mit Damen- Kinder- und Kleinkinderbekleidung und Zubehör</t>
  </si>
  <si>
    <t>424330</t>
  </si>
  <si>
    <t>Großhandel mit Schuhen</t>
  </si>
  <si>
    <t>424340</t>
  </si>
  <si>
    <t>Großhandel mit Lebensmitteln allgemeiner Art</t>
  </si>
  <si>
    <t>424410</t>
  </si>
  <si>
    <t>Großhandel mit verpackten Tiefkühlkostprodukten</t>
  </si>
  <si>
    <t>424420</t>
  </si>
  <si>
    <t>Molkereiprodukte (außer getrocknete Produkte und Konserven) Großhändler</t>
  </si>
  <si>
    <t>424430</t>
  </si>
  <si>
    <t>Großhandel mit Geflügel und Geflügelerzeugnissen</t>
  </si>
  <si>
    <t>424440</t>
  </si>
  <si>
    <t>Film- und Videoproduktion</t>
  </si>
  <si>
    <t>512110</t>
  </si>
  <si>
    <t>Großhandel mit Süßwaren</t>
  </si>
  <si>
    <t>424450</t>
  </si>
  <si>
    <t>Fisch und Meeresfrüchte Großhandel</t>
  </si>
  <si>
    <t>424460</t>
  </si>
  <si>
    <t>Fleisch und Fleischerzeugnisse Großhandel</t>
  </si>
  <si>
    <t>424470</t>
  </si>
  <si>
    <t>Großhandel mit frischem Obst und Gemüse</t>
  </si>
  <si>
    <t>424480</t>
  </si>
  <si>
    <t>Großhandel mit sonstigen Lebensmitteln und verwandten Produkten</t>
  </si>
  <si>
    <t>424490</t>
  </si>
  <si>
    <t>Großhandel mit Getreide und Ackerbohnen</t>
  </si>
  <si>
    <t>424510</t>
  </si>
  <si>
    <t>Großhandel mit Vieh</t>
  </si>
  <si>
    <t>424520</t>
  </si>
  <si>
    <t>Großhandel mit sonstigen landwirtschaftlichen Erzeugnissen und Rohstoffen</t>
  </si>
  <si>
    <t>424590</t>
  </si>
  <si>
    <t>Großhändler für Kunststoffe und Grundstoffe für Formen und Profile</t>
  </si>
  <si>
    <t>424610</t>
  </si>
  <si>
    <t>Sonstiger Großhandel mit chemischen und verwandten Produkten</t>
  </si>
  <si>
    <t>424690</t>
  </si>
  <si>
    <t>Tankstellen und Terminals für Mineralölprodukte</t>
  </si>
  <si>
    <t>424710</t>
  </si>
  <si>
    <t>Großhandel mit Erdöl und Erdölerzeugnissen (außer Tankstellen und Terminals)</t>
  </si>
  <si>
    <t>424720</t>
  </si>
  <si>
    <t>Großhandel mit Bier und Ale</t>
  </si>
  <si>
    <t>424810</t>
  </si>
  <si>
    <t>Großhandel mit Wein und destillierten alkoholischen Getränken</t>
  </si>
  <si>
    <t>424820</t>
  </si>
  <si>
    <t>Filmtheater (außer Drive-Ins)</t>
  </si>
  <si>
    <t>512131</t>
  </si>
  <si>
    <t>Großhandel mit landwirtschaftlichen Erzeugnissen</t>
  </si>
  <si>
    <t>424910</t>
  </si>
  <si>
    <t>Großhandel mit Büchern Zeitschriften und Zeitungen</t>
  </si>
  <si>
    <t>424920</t>
  </si>
  <si>
    <t>Großhandel mit Blumen Baumschulerzeugnissen und Floristenbedarf</t>
  </si>
  <si>
    <t>424930</t>
  </si>
  <si>
    <t>Großhandel mit Tabak und Tabakerzeugnissen</t>
  </si>
  <si>
    <t>424940</t>
  </si>
  <si>
    <t>Großhandel mit Farben Lacken und Zubehör</t>
  </si>
  <si>
    <t>424950</t>
  </si>
  <si>
    <t>Sonstiger Großhandel mit verschiedenen Verbrauchsgütern</t>
  </si>
  <si>
    <t>424990</t>
  </si>
  <si>
    <t>Elektronische Märkte für Geschäftskunden</t>
  </si>
  <si>
    <t>425110</t>
  </si>
  <si>
    <t>Großhandelsagenten und -makler</t>
  </si>
  <si>
    <t>425120</t>
  </si>
  <si>
    <t>Händler für Neuwagen</t>
  </si>
  <si>
    <t>441110</t>
  </si>
  <si>
    <t>Händler für Gebrauchtwagen</t>
  </si>
  <si>
    <t>441120</t>
  </si>
  <si>
    <t>Händler für Wohnmobile</t>
  </si>
  <si>
    <t>441210</t>
  </si>
  <si>
    <t>Bootshändler</t>
  </si>
  <si>
    <t>441222</t>
  </si>
  <si>
    <t>Händler für Motorräder ATV und alle anderen Kraftfahrzeuge</t>
  </si>
  <si>
    <t>441228</t>
  </si>
  <si>
    <t>Händler für Autoteile und Zubehör</t>
  </si>
  <si>
    <t>441310</t>
  </si>
  <si>
    <t>Reifenhändler</t>
  </si>
  <si>
    <t>441320</t>
  </si>
  <si>
    <t>Möbelhäuser</t>
  </si>
  <si>
    <t>442110</t>
  </si>
  <si>
    <t>Geschäfte für Bodenbeläge</t>
  </si>
  <si>
    <t>442210</t>
  </si>
  <si>
    <t>Geschäfte für Fensterbehandlung</t>
  </si>
  <si>
    <t>442291</t>
  </si>
  <si>
    <t>Alle anderen Geschäfte für Heimtextilien</t>
  </si>
  <si>
    <t>442299</t>
  </si>
  <si>
    <t>Geschäfte für Haushaltsgeräte</t>
  </si>
  <si>
    <t>443141</t>
  </si>
  <si>
    <t>Elektronikgeschäfte</t>
  </si>
  <si>
    <t>443142</t>
  </si>
  <si>
    <t>Geschäfte für Farben und Tapeten</t>
  </si>
  <si>
    <t>444120</t>
  </si>
  <si>
    <t>Eisenwarengeschäfte</t>
  </si>
  <si>
    <t>444130</t>
  </si>
  <si>
    <t>Händler für sonstiges Baumaterial</t>
  </si>
  <si>
    <t>444190</t>
  </si>
  <si>
    <t>Geschäfte für Outdoor-Elektrogeräte</t>
  </si>
  <si>
    <t>444210</t>
  </si>
  <si>
    <t>Baumschulen Gartencenter und Geschäfte für landwirtschaftlichen Bedarf</t>
  </si>
  <si>
    <t>444220</t>
  </si>
  <si>
    <t>Supermärkte und andere Lebensmittelläden (außer Convenience-Läden)</t>
  </si>
  <si>
    <t>445110</t>
  </si>
  <si>
    <t>Verbrauchermärkte</t>
  </si>
  <si>
    <t>445120</t>
  </si>
  <si>
    <t>Fleischmärkte</t>
  </si>
  <si>
    <t>445210</t>
  </si>
  <si>
    <t>Drive-In-Filmtheater</t>
  </si>
  <si>
    <t>512132</t>
  </si>
  <si>
    <t>Fisch- und Meeresfrüchtemärkte</t>
  </si>
  <si>
    <t>445220</t>
  </si>
  <si>
    <t>Obst- und Gemüsemärkte</t>
  </si>
  <si>
    <t>445230</t>
  </si>
  <si>
    <t>Geschäfte für Backwaren</t>
  </si>
  <si>
    <t>445291</t>
  </si>
  <si>
    <t>Süßwaren- und Nussgeschäfte</t>
  </si>
  <si>
    <t>445292</t>
  </si>
  <si>
    <t>Alle anderen Fachgeschäfte für Lebensmittel</t>
  </si>
  <si>
    <t>445299</t>
  </si>
  <si>
    <t>Bier- Wein- und Spirituosenläden</t>
  </si>
  <si>
    <t>445310</t>
  </si>
  <si>
    <t>Fernsehübertragungen</t>
  </si>
  <si>
    <t>515120</t>
  </si>
  <si>
    <t>Geschäfte für Kosmetika Schönheitsartikel und Parfüm</t>
  </si>
  <si>
    <t>446120</t>
  </si>
  <si>
    <t>Geschäfte für optische Produkte</t>
  </si>
  <si>
    <t>446130</t>
  </si>
  <si>
    <t>Geschäfte für Nahrungsergänzungsmittel (Gesundheit)</t>
  </si>
  <si>
    <t>446191</t>
  </si>
  <si>
    <t>Alle anderen Geschäfte für Gesundheits- und Körperpflegeprodukte</t>
  </si>
  <si>
    <t>446199</t>
  </si>
  <si>
    <t>Tankstellen mit Convenience Stores</t>
  </si>
  <si>
    <t>447110</t>
  </si>
  <si>
    <t>Sonstige Tankstellen</t>
  </si>
  <si>
    <t>447190</t>
  </si>
  <si>
    <t>Geschäfte für Herrenbekleidung</t>
  </si>
  <si>
    <t>448110</t>
  </si>
  <si>
    <t>Geschäfte für Damenbekleidung</t>
  </si>
  <si>
    <t>448120</t>
  </si>
  <si>
    <t>Geschäfte für Kinder- und Kleinkinderbekleidung</t>
  </si>
  <si>
    <t>448130</t>
  </si>
  <si>
    <t>Geschäfte für Familienbekleidung</t>
  </si>
  <si>
    <t>448140</t>
  </si>
  <si>
    <t>Geschäfte für Bekleidungszubehör</t>
  </si>
  <si>
    <t>448150</t>
  </si>
  <si>
    <t>Andere Bekleidungsgeschäfte</t>
  </si>
  <si>
    <t>448190</t>
  </si>
  <si>
    <t>Schuhmärkte</t>
  </si>
  <si>
    <t>448210</t>
  </si>
  <si>
    <t>Juweliere</t>
  </si>
  <si>
    <t>448310</t>
  </si>
  <si>
    <t>Geschäfte für Reisegepäck und Lederwaren</t>
  </si>
  <si>
    <t>448320</t>
  </si>
  <si>
    <t>Sportartikelgeschäfte</t>
  </si>
  <si>
    <t>451110</t>
  </si>
  <si>
    <t>Hobby- Spielzeug- und Spieleläden</t>
  </si>
  <si>
    <t>451120</t>
  </si>
  <si>
    <t>Geschäfte für Näh- Nadel- und Stückwaren</t>
  </si>
  <si>
    <t>451130</t>
  </si>
  <si>
    <t>Läden für Musikinstrumente und Zubehör</t>
  </si>
  <si>
    <t>451140</t>
  </si>
  <si>
    <t>Buchhandlungen</t>
  </si>
  <si>
    <t>451211</t>
  </si>
  <si>
    <t>Zeitungshändler und Zeitungskioske</t>
  </si>
  <si>
    <t>451212</t>
  </si>
  <si>
    <t>Kaufhäuser</t>
  </si>
  <si>
    <t>452210</t>
  </si>
  <si>
    <t>Kabel und andere Abonnementprogramme</t>
  </si>
  <si>
    <t>515210</t>
  </si>
  <si>
    <t>Warenhausclubs und Supermärkte</t>
  </si>
  <si>
    <t>452311</t>
  </si>
  <si>
    <t>Alle anderen Geschäfte für allgemeine Handelswaren</t>
  </si>
  <si>
    <t>452319</t>
  </si>
  <si>
    <t>Blumenläden</t>
  </si>
  <si>
    <t>453110</t>
  </si>
  <si>
    <t>Geschäfte für Bürobedarf und Schreibwaren</t>
  </si>
  <si>
    <t>453210</t>
  </si>
  <si>
    <t>Geschenk- Neuheiten- und Souvenirläden</t>
  </si>
  <si>
    <t>453220</t>
  </si>
  <si>
    <t>Geschäfte für Gebrauchtwaren</t>
  </si>
  <si>
    <t>453310</t>
  </si>
  <si>
    <t>Geschäfte für Haustiere und Haustierbedarf</t>
  </si>
  <si>
    <t>453910</t>
  </si>
  <si>
    <t>Vorhang- und Leinenfabriken</t>
  </si>
  <si>
    <t>314120</t>
  </si>
  <si>
    <t>Textilsack- und Segeltuchfabriken</t>
  </si>
  <si>
    <t>314910</t>
  </si>
  <si>
    <t>Alle anderen Mühlen für verschiedene Textilprodukte</t>
  </si>
  <si>
    <t>314999</t>
  </si>
  <si>
    <t>Strumpfwaren- und Sockenfabriken</t>
  </si>
  <si>
    <t>315110</t>
  </si>
  <si>
    <t>Händler für Fertighäuser (Mobilheime)</t>
  </si>
  <si>
    <t>453930</t>
  </si>
  <si>
    <t>Tabakwarenläden</t>
  </si>
  <si>
    <t>453991</t>
  </si>
  <si>
    <t>Alle anderen Einzelhandelsgeschäfte (außer Tabakwarengeschäfte)</t>
  </si>
  <si>
    <t>453998</t>
  </si>
  <si>
    <t>Sport- und Erholungsunterricht</t>
  </si>
  <si>
    <t>611620</t>
  </si>
  <si>
    <t>Theatergruppen und Dinner-Theater</t>
  </si>
  <si>
    <t>711110</t>
  </si>
  <si>
    <t>Elektronische Einkaufszentren und Versandhäuser</t>
  </si>
  <si>
    <t>454110</t>
  </si>
  <si>
    <t>Betreiber von Verkaufsautomaten</t>
  </si>
  <si>
    <t>454210</t>
  </si>
  <si>
    <t>Kraftstoffhändler</t>
  </si>
  <si>
    <t>454310</t>
  </si>
  <si>
    <t>Tanzgruppen</t>
  </si>
  <si>
    <t>711120</t>
  </si>
  <si>
    <t>Wiederverkäufer von Telekommunikation</t>
  </si>
  <si>
    <t>517911</t>
  </si>
  <si>
    <t>Handel mit Warenkontrakten</t>
  </si>
  <si>
    <t>523130</t>
  </si>
  <si>
    <t>Verleih von Videokassetten und -platten</t>
  </si>
  <si>
    <t>532282</t>
  </si>
  <si>
    <t>Industriedesign-Dienstleistungen</t>
  </si>
  <si>
    <t>541420</t>
  </si>
  <si>
    <t>KFZ</t>
  </si>
  <si>
    <t>Abschleppen von Kraftfahrzeugen</t>
  </si>
  <si>
    <t>488410</t>
  </si>
  <si>
    <t>Sonstige Bekleidungsstrickereien</t>
  </si>
  <si>
    <t>315190</t>
  </si>
  <si>
    <t>Allgemeine Autoreparatur</t>
  </si>
  <si>
    <t>811111</t>
  </si>
  <si>
    <t>Sonstige mechanische und elektrische Reparatur und Wartung von Kraftfahrzeugen</t>
  </si>
  <si>
    <t>811118</t>
  </si>
  <si>
    <t>Autoglas-Reparaturwerkstätten</t>
  </si>
  <si>
    <t>811122</t>
  </si>
  <si>
    <t>Kfz-Ölwechsel und -Schmiermittelgeschäfte</t>
  </si>
  <si>
    <t>811191</t>
  </si>
  <si>
    <t>Autowaschanlagen</t>
  </si>
  <si>
    <t>811192</t>
  </si>
  <si>
    <t>Alle anderen Autoreparaturen und -wartungen</t>
  </si>
  <si>
    <t>811198</t>
  </si>
  <si>
    <t>Sonstiges</t>
  </si>
  <si>
    <t>Agenten und Manager für Künstler Sportler Entertainer und andere öffentliche Persönlichkeiten</t>
  </si>
  <si>
    <t>711410</t>
  </si>
  <si>
    <t>Landwirtschaftliche Lohnunternehmen und Leiter von Arbeitsgruppen</t>
  </si>
  <si>
    <t>115115</t>
  </si>
  <si>
    <t>Musikgruppen und Künstler</t>
  </si>
  <si>
    <t>711130</t>
  </si>
  <si>
    <t>Andere Unternehmen der darstellenden Künste</t>
  </si>
  <si>
    <t>711190</t>
  </si>
  <si>
    <t>Sportmannschaften und -vereine</t>
  </si>
  <si>
    <t>711211</t>
  </si>
  <si>
    <t>Pferderennbahnen</t>
  </si>
  <si>
    <t>711212</t>
  </si>
  <si>
    <t>Andere Zuschauersportarten</t>
  </si>
  <si>
    <t>711219</t>
  </si>
  <si>
    <t>Selbständige Künstler Schriftsteller und Interpreten</t>
  </si>
  <si>
    <t>711510</t>
  </si>
  <si>
    <t>Museen</t>
  </si>
  <si>
    <t>712110</t>
  </si>
  <si>
    <t>Historische Stätten</t>
  </si>
  <si>
    <t>712120</t>
  </si>
  <si>
    <t>Zoos und Botanische Gärten</t>
  </si>
  <si>
    <t>712130</t>
  </si>
  <si>
    <t>Naturparks und andere ähnliche Einrichtungen</t>
  </si>
  <si>
    <t>712190</t>
  </si>
  <si>
    <t>Vergnügungs- und Themenparks</t>
  </si>
  <si>
    <t>713110</t>
  </si>
  <si>
    <t>Farm-Management-Dienstleistungen</t>
  </si>
  <si>
    <t>115116</t>
  </si>
  <si>
    <t>Vergnügungsarkaden</t>
  </si>
  <si>
    <t>713120</t>
  </si>
  <si>
    <t>Kasinos (außer Kasino-Hotels)</t>
  </si>
  <si>
    <t>713210</t>
  </si>
  <si>
    <t>Erbringung von Dienstleistungen für die Tierproduktion</t>
  </si>
  <si>
    <t>115210</t>
  </si>
  <si>
    <t>Schneidereien und Nähereien für Bekleidung</t>
  </si>
  <si>
    <t>315210</t>
  </si>
  <si>
    <t>Golfplätze und Country Clubs</t>
  </si>
  <si>
    <t>713910</t>
  </si>
  <si>
    <t>Prozess- Vertriebs- und Logistikberatungsdienste</t>
  </si>
  <si>
    <t>541614</t>
  </si>
  <si>
    <t>Sonstige Unternehmensberatungsdienste</t>
  </si>
  <si>
    <t>541618</t>
  </si>
  <si>
    <t>Skianlagen</t>
  </si>
  <si>
    <t>713920</t>
  </si>
  <si>
    <t>Fitness- und Freizeitsportzentren</t>
  </si>
  <si>
    <t>713940</t>
  </si>
  <si>
    <t>Sonstige wissenschaftliche und technische Beratungsdienste</t>
  </si>
  <si>
    <t>541690</t>
  </si>
  <si>
    <t>Gerichtsgutachten und Stenotypie-Dienstleistungen</t>
  </si>
  <si>
    <t>561492</t>
  </si>
  <si>
    <t>Sonstige Zuschussvergabe und Dienstleistungen</t>
  </si>
  <si>
    <t>813219</t>
  </si>
  <si>
    <t>Erbringung von Dienstleistungen für die Forstwirtschaft</t>
  </si>
  <si>
    <t>115310</t>
  </si>
  <si>
    <t>Forschung und Entwicklung in der Nanotechnologie</t>
  </si>
  <si>
    <t>541713</t>
  </si>
  <si>
    <t>IT-Dienstleistungen</t>
  </si>
  <si>
    <t>Herstellung von Computerterminals und anderen Computer-Peripheriegeräten</t>
  </si>
  <si>
    <t>334118</t>
  </si>
  <si>
    <t>Bowling-Zentren</t>
  </si>
  <si>
    <t>713950</t>
  </si>
  <si>
    <t>Unterstützende Tätigkeiten für den Öl- und Gasbetrieb</t>
  </si>
  <si>
    <t>213112</t>
  </si>
  <si>
    <t>Herstellung von automatischen Umweltkontrollsystemen für den Wohnbereich den Handel und für Haushaltsgeräte</t>
  </si>
  <si>
    <t>334512</t>
  </si>
  <si>
    <t>Datenverarbeitung Hosting und verwandte Dienstleistungen</t>
  </si>
  <si>
    <t>518210</t>
  </si>
  <si>
    <t>Unterstützende Tätigkeiten für den Kohlebergbau</t>
  </si>
  <si>
    <t>213113</t>
  </si>
  <si>
    <t>Unterstützende Tätigkeiten für den Metallbergbau</t>
  </si>
  <si>
    <t>213114</t>
  </si>
  <si>
    <t>Erbringung von Dienstleistungen für den Bergbau auf nichtmetallische Mineralien (außer Brennstoffe)</t>
  </si>
  <si>
    <t>213115</t>
  </si>
  <si>
    <t>Renovierung von Wohngebäuden</t>
  </si>
  <si>
    <t>236118</t>
  </si>
  <si>
    <t>Unterteilung von Grundstücken</t>
  </si>
  <si>
    <t>237210</t>
  </si>
  <si>
    <t>Dachdecker</t>
  </si>
  <si>
    <t>238160</t>
  </si>
  <si>
    <t>Elektroinstallateure und andere Installateure von Leitungen</t>
  </si>
  <si>
    <t>238210</t>
  </si>
  <si>
    <t>Installateure für Sanitär- Heizungs- und Klimatechnik</t>
  </si>
  <si>
    <t>238220</t>
  </si>
  <si>
    <t>Maler- und Wandverkleidungsunternehmen</t>
  </si>
  <si>
    <t>238320</t>
  </si>
  <si>
    <t>Fußbodenverleger</t>
  </si>
  <si>
    <t>238330</t>
  </si>
  <si>
    <t>Sonstige Holzarbeiten (einschließlich Fußböden)</t>
  </si>
  <si>
    <t>321918</t>
  </si>
  <si>
    <t>Unterstützende Tätigkeiten für den Druck</t>
  </si>
  <si>
    <t>323120</t>
  </si>
  <si>
    <t>Kundenspezifisches Compoundieren von gekauften Harzen</t>
  </si>
  <si>
    <t>325991</t>
  </si>
  <si>
    <t>Ziehen von Stahldraht</t>
  </si>
  <si>
    <t>331222</t>
  </si>
  <si>
    <t>Kundenspezifisches Walzprofilieren</t>
  </si>
  <si>
    <t>332114</t>
  </si>
  <si>
    <t>Industrieller Formenbau</t>
  </si>
  <si>
    <t>333511</t>
  </si>
  <si>
    <t>Sonstige Hilfstätigkeiten für den Luftverkehr</t>
  </si>
  <si>
    <t>488190</t>
  </si>
  <si>
    <t>Unterstützende Tätigkeiten für den Schienenverkehr</t>
  </si>
  <si>
    <t>488210</t>
  </si>
  <si>
    <t>Postdienst</t>
  </si>
  <si>
    <t>491110</t>
  </si>
  <si>
    <t>Lokale Boten und lokale Zustellung</t>
  </si>
  <si>
    <t>492210</t>
  </si>
  <si>
    <t>Allgemeine Lagerhaltung und Lagerung</t>
  </si>
  <si>
    <t>493110</t>
  </si>
  <si>
    <t>Kühllagerung und -aufbewahrung</t>
  </si>
  <si>
    <t>493120</t>
  </si>
  <si>
    <t>Lagerung von landwirtschaftlichen Produkten</t>
  </si>
  <si>
    <t>493130</t>
  </si>
  <si>
    <t>Sonstige Lagerhaltung und Aufbewahrung</t>
  </si>
  <si>
    <t>493190</t>
  </si>
  <si>
    <t>Teleproduktion und andere Postproduktionsdienste</t>
  </si>
  <si>
    <t>512191</t>
  </si>
  <si>
    <t>Tonaufnahme-Studios</t>
  </si>
  <si>
    <t>512240</t>
  </si>
  <si>
    <t>Verschiedene Vermittlungsdienstleistungen</t>
  </si>
  <si>
    <t>523910</t>
  </si>
  <si>
    <t>Verwaltung von Versicherungen und Pensionsfonds durch Dritte</t>
  </si>
  <si>
    <t>524292</t>
  </si>
  <si>
    <t>Verwalter von Wohnimmobilien</t>
  </si>
  <si>
    <t>531311</t>
  </si>
  <si>
    <t>Verwalter von Nicht-Wohnimmobilien</t>
  </si>
  <si>
    <t>531312</t>
  </si>
  <si>
    <t>Sonstige Tätigkeiten im Zusammenhang mit Immobilien</t>
  </si>
  <si>
    <t>531390</t>
  </si>
  <si>
    <t>Alle anderen Konsumgüterverleihe</t>
  </si>
  <si>
    <t>532289</t>
  </si>
  <si>
    <t>Allgemeine Vermietungszentren</t>
  </si>
  <si>
    <t>532310</t>
  </si>
  <si>
    <t>Abstrakte Titel und Abrechnungsbüros</t>
  </si>
  <si>
    <t>541191</t>
  </si>
  <si>
    <t>Architektonische Dienstleistungen</t>
  </si>
  <si>
    <t>541310</t>
  </si>
  <si>
    <t>Landschaftsarchitektonische Dienstleistungen</t>
  </si>
  <si>
    <t>541320</t>
  </si>
  <si>
    <t>Technische Dienstleistungen</t>
  </si>
  <si>
    <t>541330</t>
  </si>
  <si>
    <t>Zeichnerische Dienstleistungen</t>
  </si>
  <si>
    <t>541340</t>
  </si>
  <si>
    <t>Bauaufsichtliche Dienstleistungen</t>
  </si>
  <si>
    <t>541350</t>
  </si>
  <si>
    <t>Geophysikalische Vermessung und Kartierung</t>
  </si>
  <si>
    <t>541360</t>
  </si>
  <si>
    <t>Vermessungs- und Kartierungsdienste (außer geophysikalische Dienste)</t>
  </si>
  <si>
    <t>541370</t>
  </si>
  <si>
    <t>Prüflaboratorien</t>
  </si>
  <si>
    <t>541380</t>
  </si>
  <si>
    <t>Dienstleistungen im Bereich Innenarchitektur</t>
  </si>
  <si>
    <t>541410</t>
  </si>
  <si>
    <t>Grafische Designdienstleistungen</t>
  </si>
  <si>
    <t>541430</t>
  </si>
  <si>
    <t>Andere spezialisierte Design-Dienstleistungen</t>
  </si>
  <si>
    <t>541490</t>
  </si>
  <si>
    <t>Umweltberatungsdienste</t>
  </si>
  <si>
    <t>541620</t>
  </si>
  <si>
    <t>Werbeagenturen</t>
  </si>
  <si>
    <t>541810</t>
  </si>
  <si>
    <t>Medieneinkaufsagenturen</t>
  </si>
  <si>
    <t>541830</t>
  </si>
  <si>
    <t>Medienvertretungen</t>
  </si>
  <si>
    <t>541840</t>
  </si>
  <si>
    <t>Außenwerbung</t>
  </si>
  <si>
    <t>541850</t>
  </si>
  <si>
    <t>Direct-Mail-Werbung</t>
  </si>
  <si>
    <t>541860</t>
  </si>
  <si>
    <t>Verteilung von Werbematerial</t>
  </si>
  <si>
    <t>541870</t>
  </si>
  <si>
    <t>Andere Dienstleistungen rund um die Werbung</t>
  </si>
  <si>
    <t>541890</t>
  </si>
  <si>
    <t>Marketingforschung und öffentliche Meinungsumfragen</t>
  </si>
  <si>
    <t>541910</t>
  </si>
  <si>
    <t>Fotostudios Porträtfotografie</t>
  </si>
  <si>
    <t>541921</t>
  </si>
  <si>
    <t>Werbefotografie</t>
  </si>
  <si>
    <t>541922</t>
  </si>
  <si>
    <t>Übersetzungen und Dolmetscherdienste</t>
  </si>
  <si>
    <t>541930</t>
  </si>
  <si>
    <t>Alle anderen freiberuflichen wissenschaftlichen und technischen Dienstleistungen</t>
  </si>
  <si>
    <t>541990</t>
  </si>
  <si>
    <t>Unterstützungsdienste für Einrichtungen</t>
  </si>
  <si>
    <t>561210</t>
  </si>
  <si>
    <t>Arbeitsvermittlungsagenturen</t>
  </si>
  <si>
    <t>561311</t>
  </si>
  <si>
    <t>Zeitarbeitskräfte</t>
  </si>
  <si>
    <t>561320</t>
  </si>
  <si>
    <t>Professionelle Arbeitgeber-Organisationen</t>
  </si>
  <si>
    <t>561330</t>
  </si>
  <si>
    <t>Dokumentenerstellungsdienste</t>
  </si>
  <si>
    <t>561410</t>
  </si>
  <si>
    <t>Telemarketing-Büros und andere Kontaktzentren</t>
  </si>
  <si>
    <t>561422</t>
  </si>
  <si>
    <t>Private Briefzentren</t>
  </si>
  <si>
    <t>561431</t>
  </si>
  <si>
    <t>Alle anderen Informationsdienste</t>
  </si>
  <si>
    <t>519190</t>
  </si>
  <si>
    <t>Kundenspezifische Computerprogrammierung</t>
  </si>
  <si>
    <t>541511</t>
  </si>
  <si>
    <t>Sonstige Dienstleistungszentren für Unternehmen (einschließlich Copy-Shops)</t>
  </si>
  <si>
    <t>561439</t>
  </si>
  <si>
    <t>Computer System Design Dienstleistungen</t>
  </si>
  <si>
    <t>541512</t>
  </si>
  <si>
    <t>Alle anderen unterstützenden Dienstleistungen für Unternehmen</t>
  </si>
  <si>
    <t>561499</t>
  </si>
  <si>
    <t>Dienstleistungen im Bereich Computer Facilities Management</t>
  </si>
  <si>
    <t>541513</t>
  </si>
  <si>
    <t>Reisebüros</t>
  </si>
  <si>
    <t>561510</t>
  </si>
  <si>
    <t>Reiseveranstalter</t>
  </si>
  <si>
    <t>561520</t>
  </si>
  <si>
    <t>Kongress- und Besucherbüros</t>
  </si>
  <si>
    <t>561591</t>
  </si>
  <si>
    <t>Ermittlungsdienste</t>
  </si>
  <si>
    <t>561611</t>
  </si>
  <si>
    <t>Sicherheitspersonal und Patrouillendienste</t>
  </si>
  <si>
    <t>561612</t>
  </si>
  <si>
    <t>Sicherheitssysteme (außer Schlüsseldienste)</t>
  </si>
  <si>
    <t>561621</t>
  </si>
  <si>
    <t>Schlüsseldienste</t>
  </si>
  <si>
    <t>561622</t>
  </si>
  <si>
    <t>Kammerjäger und Schädlingsbekämpfung</t>
  </si>
  <si>
    <t>561710</t>
  </si>
  <si>
    <t>Hausmeisterdienste</t>
  </si>
  <si>
    <t>561720</t>
  </si>
  <si>
    <t>Landschaftsgärtnerische Dienstleistungen</t>
  </si>
  <si>
    <t>561730</t>
  </si>
  <si>
    <t>Reinigung von Teppichen und Polstermöbeln</t>
  </si>
  <si>
    <t>561740</t>
  </si>
  <si>
    <t>Sonstige Dienstleistungen für Gebäude und Wohnungen</t>
  </si>
  <si>
    <t>561790</t>
  </si>
  <si>
    <t>Verpackungs- und Etikettierungsdienste</t>
  </si>
  <si>
    <t>561910</t>
  </si>
  <si>
    <t>Kongress- und Messeveranstalter</t>
  </si>
  <si>
    <t>561920</t>
  </si>
  <si>
    <t>Andere computerbezogene Dienstleistungen</t>
  </si>
  <si>
    <t>541519</t>
  </si>
  <si>
    <t>Executive Search Dienstleistungen</t>
  </si>
  <si>
    <t>561312</t>
  </si>
  <si>
    <t>Kommunikationstechnik</t>
  </si>
  <si>
    <t>Herstellung von Telefonapparaten</t>
  </si>
  <si>
    <t>334210</t>
  </si>
  <si>
    <t>Herstellung von Rundfunk- und Fernsehgeräten und drahtlosen Kommunikationseinrichtungen</t>
  </si>
  <si>
    <t>334220</t>
  </si>
  <si>
    <t>Herstellung von sonstigen Kommunikationsgeräten</t>
  </si>
  <si>
    <t>334290</t>
  </si>
  <si>
    <t>Software und andere vorbespielte Compact Discs Tonbänder und Schallplatten für die Wiedergabe</t>
  </si>
  <si>
    <t>334614</t>
  </si>
  <si>
    <t>Herstellung von sonstigen Kommunikations- und Energiedrähten</t>
  </si>
  <si>
    <t>335929</t>
  </si>
  <si>
    <t>Radio-Netzwerke</t>
  </si>
  <si>
    <t>515111</t>
  </si>
  <si>
    <t>Rundfunkanstalten</t>
  </si>
  <si>
    <t>515112</t>
  </si>
  <si>
    <t>Alle anderen unterstützenden Dienstleistungen</t>
  </si>
  <si>
    <t>561990</t>
  </si>
  <si>
    <t>Verkabelte Telekommunikationsanbieter</t>
  </si>
  <si>
    <t>517311</t>
  </si>
  <si>
    <t>Drahtlose Telekommunikationsanbieter (außer Satellit)</t>
  </si>
  <si>
    <t>517312</t>
  </si>
  <si>
    <t>Medizinische Laboratorien</t>
  </si>
  <si>
    <t>621511</t>
  </si>
  <si>
    <t>Sonstige Dienstleistungen für Einzelpersonen und Familien</t>
  </si>
  <si>
    <t>624190</t>
  </si>
  <si>
    <t>Mobile Lebensmitteldienste</t>
  </si>
  <si>
    <t>722330</t>
  </si>
  <si>
    <t>Reparatur von Auspuffanlagen</t>
  </si>
  <si>
    <t>811112</t>
  </si>
  <si>
    <t>Alle anderen Vergnügungs- und Erholungsindustrien</t>
  </si>
  <si>
    <t>713990</t>
  </si>
  <si>
    <t>Reparatur von Kraftfahrzeuggetrieben</t>
  </si>
  <si>
    <t>811113</t>
  </si>
  <si>
    <t>Reparatur und Wartung von Karosserie Lackierung und Innenausstattung von Kraftfahrzeugen</t>
  </si>
  <si>
    <t>811121</t>
  </si>
  <si>
    <t>Reparatur und Wartung von Unterhaltungselektronik</t>
  </si>
  <si>
    <t>811211</t>
  </si>
  <si>
    <t>Reparatur und Wartung von Computern und Büromaschinen</t>
  </si>
  <si>
    <t>811212</t>
  </si>
  <si>
    <t>Reparatur und Wartung von Kommunikationsgeräten</t>
  </si>
  <si>
    <t>811213</t>
  </si>
  <si>
    <t>Sonstige Elektronik- und Präzisionsgeräte Reparatur und Wartung</t>
  </si>
  <si>
    <t>811219</t>
  </si>
  <si>
    <t>Gewerbliche und industrielle Maschinen und Ausrüstungen (außer Kraftfahrzeuge und Elektronik) Reparatur und Wartung</t>
  </si>
  <si>
    <t>811310</t>
  </si>
  <si>
    <t>Reparatur und Wartung von Haus- und Gartengeräten</t>
  </si>
  <si>
    <t>811411</t>
  </si>
  <si>
    <t>Reparatur und Wartung von Haushaltsgeräten</t>
  </si>
  <si>
    <t>811412</t>
  </si>
  <si>
    <t>Reparatur von Polstermöbeln und Möbeln</t>
  </si>
  <si>
    <t>811420</t>
  </si>
  <si>
    <t>Freizeit- und Ferienlager (außer Campingplätze)</t>
  </si>
  <si>
    <t>721214</t>
  </si>
  <si>
    <t>Reparatur von Schuhen und Lederwaren</t>
  </si>
  <si>
    <t>811430</t>
  </si>
  <si>
    <t>Reparatur und Wartung von sonstigen Gebrauchsgütern und Haushaltswaren</t>
  </si>
  <si>
    <t>811490</t>
  </si>
  <si>
    <t>Friseurläden</t>
  </si>
  <si>
    <t>812111</t>
  </si>
  <si>
    <t>Nagelstudios</t>
  </si>
  <si>
    <t>812113</t>
  </si>
  <si>
    <t>Bestattungsinstitute und Bestattungsdienste</t>
  </si>
  <si>
    <t>812210</t>
  </si>
  <si>
    <t>Wäschereien und chemische Reinigungen mit Münzautomaten</t>
  </si>
  <si>
    <t>812310</t>
  </si>
  <si>
    <t>Chemische Reinigung und Wäschereidienstleistungen (außer Münzautomaten)</t>
  </si>
  <si>
    <t>812320</t>
  </si>
  <si>
    <t>Satellitentelekommunikation</t>
  </si>
  <si>
    <t>517410</t>
  </si>
  <si>
    <t>Wäscheversorgung</t>
  </si>
  <si>
    <t>812331</t>
  </si>
  <si>
    <t>Industrielle Wäschereien</t>
  </si>
  <si>
    <t>812332</t>
  </si>
  <si>
    <t>Haustierpflege (außer tierärztliche Dienste)</t>
  </si>
  <si>
    <t>812910</t>
  </si>
  <si>
    <t>Alle anderen Telekommunikationsdienste</t>
  </si>
  <si>
    <t>517919</t>
  </si>
  <si>
    <t>Fotofinishing-Labors (außer Ein-Stunden-Labors)</t>
  </si>
  <si>
    <t>812921</t>
  </si>
  <si>
    <t>Ein-Stunden-Fotofinishing</t>
  </si>
  <si>
    <t>812922</t>
  </si>
  <si>
    <t>Alle anderen persönlichen Dienstleistungen</t>
  </si>
  <si>
    <t>812990</t>
  </si>
  <si>
    <t>Berufliche Organisationen</t>
  </si>
  <si>
    <t>813920</t>
  </si>
  <si>
    <t>Alle anderen Reisevermittlungs- und Reservierungsdienste</t>
  </si>
  <si>
    <t>561599</t>
  </si>
  <si>
    <t>Verkehr &amp; Transport</t>
  </si>
  <si>
    <t>Personenbeförderung im Linienflugverkehr</t>
  </si>
  <si>
    <t>481111</t>
  </si>
  <si>
    <t>Internet-Veröffentlichungen und -Rundfunk und Web-Suchportale</t>
  </si>
  <si>
    <t>519130</t>
  </si>
  <si>
    <t>Geplante Frachtbeförderung im Luftverkehr</t>
  </si>
  <si>
    <t>481112</t>
  </si>
  <si>
    <t>Gecharterte Passagierluftbeförderung im Gelegenheitsflugverkehr</t>
  </si>
  <si>
    <t>481211</t>
  </si>
  <si>
    <t>Gecharterte Frachtbeförderung im Gelegenheitsflugverkehr (Nonscheduled)</t>
  </si>
  <si>
    <t>481212</t>
  </si>
  <si>
    <t>Sonstige Nicht-Linienflugbeförderung</t>
  </si>
  <si>
    <t>481219</t>
  </si>
  <si>
    <t>Eisenbahnen im Linienverkehr</t>
  </si>
  <si>
    <t>482111</t>
  </si>
  <si>
    <t>Kurzstrecken-Eisenbahnen</t>
  </si>
  <si>
    <t>482112</t>
  </si>
  <si>
    <t>Tiefsee-Frachttransport</t>
  </si>
  <si>
    <t>483111</t>
  </si>
  <si>
    <t>Hochsee-Personenbeförderung</t>
  </si>
  <si>
    <t>483112</t>
  </si>
  <si>
    <t>Frachttransport an der Küste und den Großen Seen</t>
  </si>
  <si>
    <t>483113</t>
  </si>
  <si>
    <t>Personenbeförderung an der Küste und auf den Großen Seen</t>
  </si>
  <si>
    <t>483114</t>
  </si>
  <si>
    <t>Güterbeförderung auf dem Wasser</t>
  </si>
  <si>
    <t>483211</t>
  </si>
  <si>
    <t>Personenbeförderung im Binnenschiffsverkehr</t>
  </si>
  <si>
    <t>483212</t>
  </si>
  <si>
    <t>Allgemeiner Gütertransport lokal</t>
  </si>
  <si>
    <t>484110</t>
  </si>
  <si>
    <t>Allgemeiner Gütertransport Fernverkehr Lkw-Ladung</t>
  </si>
  <si>
    <t>484121</t>
  </si>
  <si>
    <t>Allgemeiner Gütertransport Fernverkehr weniger als Lkw-Ladung</t>
  </si>
  <si>
    <t>484122</t>
  </si>
  <si>
    <t>Transport von gebrauchten Haushalts- und Büroartikeln</t>
  </si>
  <si>
    <t>484210</t>
  </si>
  <si>
    <t>Spezialtransporte (außer Gebrauchtwaren) Lkw-Transport lokal</t>
  </si>
  <si>
    <t>484220</t>
  </si>
  <si>
    <t>Spezialtransporte (außer Gebrauchtwaren) Lkw-Transport Fernverkehr</t>
  </si>
  <si>
    <t>484230</t>
  </si>
  <si>
    <t>Herstellung von geschnittener und genähter Bekleidung für Männer und Jungen</t>
  </si>
  <si>
    <t>315220</t>
  </si>
  <si>
    <t>Zuschneiden und Nähen von Bekleidung für Frauen Mädchen und Kleinkinder</t>
  </si>
  <si>
    <t>315240</t>
  </si>
  <si>
    <t>Herstellung von sonstiger zugeschnittener und genähter Bekleidung</t>
  </si>
  <si>
    <t>315280</t>
  </si>
  <si>
    <t>Herstellung von Bekleidungszubehör und sonstiger Bekleidung</t>
  </si>
  <si>
    <t>315990</t>
  </si>
  <si>
    <t>Gerberei und Zurichtung von Leder und Häuten</t>
  </si>
  <si>
    <t>316110</t>
  </si>
  <si>
    <t>Herstellung von Schuhen</t>
  </si>
  <si>
    <t>316210</t>
  </si>
  <si>
    <t>Herstellung von Handtaschen und Geldbörsen für Frauen</t>
  </si>
  <si>
    <t>316992</t>
  </si>
  <si>
    <t>Transitsysteme für gemischte Verkehrsträger</t>
  </si>
  <si>
    <t>485111</t>
  </si>
  <si>
    <t>Herstellung von sonstigen Lederwaren und verwandten Produkten</t>
  </si>
  <si>
    <t>316998</t>
  </si>
  <si>
    <t>Wasserversorgung</t>
  </si>
  <si>
    <t>Wasserversorgung und Bewässerungssysteme</t>
  </si>
  <si>
    <t>221310</t>
  </si>
  <si>
    <t>Kläranlagen</t>
  </si>
  <si>
    <t>221320</t>
  </si>
  <si>
    <t>Schienenpersonennahverkehrssysteme</t>
  </si>
  <si>
    <t>485112</t>
  </si>
  <si>
    <t>Busse und andere Kraftfahrzeug-Transportsysteme</t>
  </si>
  <si>
    <t>485113</t>
  </si>
  <si>
    <t>Interurbaner und ländlicher Busverkehr</t>
  </si>
  <si>
    <t>485210</t>
  </si>
  <si>
    <t>Taxidienst</t>
  </si>
  <si>
    <t>485310</t>
  </si>
  <si>
    <t>Limousinen-Service</t>
  </si>
  <si>
    <t>485320</t>
  </si>
  <si>
    <t>Schul- und Mitarbeiterbustransport</t>
  </si>
  <si>
    <t>485410</t>
  </si>
  <si>
    <t>Charterbus-Industrie</t>
  </si>
  <si>
    <t>485510</t>
  </si>
  <si>
    <t>Transport von Sonderbedürfnissen</t>
  </si>
  <si>
    <t>485991</t>
  </si>
  <si>
    <t>Alle anderen Transit- und Boden-Personenbeförderungen</t>
  </si>
  <si>
    <t>485999</t>
  </si>
  <si>
    <t>Landschafts- und Besichtigungstransport Land</t>
  </si>
  <si>
    <t>487110</t>
  </si>
  <si>
    <t>Landschafts- und Besichtigungstransport Wasser</t>
  </si>
  <si>
    <t>487210</t>
  </si>
  <si>
    <t>Veranstalter von darstellenden Künsten Sport und ähnlichen Veranstaltungen mit Einrichtungen</t>
  </si>
  <si>
    <t>711310</t>
  </si>
  <si>
    <t>Landschafts- und Besichtigungstransporte sonstige</t>
  </si>
  <si>
    <t>487990</t>
  </si>
  <si>
    <t>Hafen und Hafenbetrieb</t>
  </si>
  <si>
    <t>488310</t>
  </si>
  <si>
    <t>Navigationsdienste für die Schifffahrt</t>
  </si>
  <si>
    <t>488330</t>
  </si>
  <si>
    <t>Sonstige unterstützende Tätigkeiten für den Wassertransport</t>
  </si>
  <si>
    <t>488390</t>
  </si>
  <si>
    <t>Veranstalter von darstellenden Künsten Sport und ähnlichen Veranstaltungen ohne Einrichtungen</t>
  </si>
  <si>
    <t>711320</t>
  </si>
  <si>
    <t>Vertrieb von Filmen und Videos</t>
  </si>
  <si>
    <t>512120</t>
  </si>
  <si>
    <t>Sonstige Film- und Videobranche</t>
  </si>
  <si>
    <t>512199</t>
  </si>
  <si>
    <t>Sonstige Tonträgerindustrie</t>
  </si>
  <si>
    <t>512290</t>
  </si>
  <si>
    <t>Schönheitssalons</t>
  </si>
  <si>
    <t>812112</t>
  </si>
  <si>
    <t>Sonstige unterstützende Tätigkeiten für den Straßentransport</t>
  </si>
  <si>
    <t>488490</t>
  </si>
  <si>
    <t>Gastgewerbe</t>
  </si>
  <si>
    <t>Caterer</t>
  </si>
  <si>
    <t>722320</t>
  </si>
  <si>
    <t>Schankwirtschaften (alkoholische Getränke)</t>
  </si>
  <si>
    <t>722410</t>
  </si>
  <si>
    <t>Vollservice-Restaurants</t>
  </si>
  <si>
    <t>722511</t>
  </si>
  <si>
    <t>Snackbars und Bars für alkoholfreie Getränke</t>
  </si>
  <si>
    <t>722515</t>
  </si>
  <si>
    <t>Restaurants mit eingeschränktem Service</t>
  </si>
  <si>
    <t>722513</t>
  </si>
  <si>
    <t>Cafeterias Grillbuffets und Büffets</t>
  </si>
  <si>
    <t>722514</t>
  </si>
  <si>
    <t>Luftverkehrskontrolle</t>
  </si>
  <si>
    <t>488111</t>
  </si>
  <si>
    <t>Sonstiger Flughafenbetrieb</t>
  </si>
  <si>
    <t>488119</t>
  </si>
  <si>
    <t>Jachthäfen</t>
  </si>
  <si>
    <t>713930</t>
  </si>
  <si>
    <t>Hotels (außer Casino-Hotels) und Motels</t>
  </si>
  <si>
    <t>721110</t>
  </si>
  <si>
    <t>Arrangement von Frachttransporten</t>
  </si>
  <si>
    <t>488510</t>
  </si>
  <si>
    <t>Kasino-Hotels</t>
  </si>
  <si>
    <t>721120</t>
  </si>
  <si>
    <t>Bed-and-Breakfast Gasthöfe</t>
  </si>
  <si>
    <t>721191</t>
  </si>
  <si>
    <t>Alle anderen Unterkünfte für Reisende</t>
  </si>
  <si>
    <t>721199</t>
  </si>
  <si>
    <t>Wohnmobilparks und Campingplätze</t>
  </si>
  <si>
    <t>721211</t>
  </si>
  <si>
    <t>Gesundheitswesen</t>
  </si>
  <si>
    <t>Pflegeeinrichtungen (qualifizierte Pflegeeinrichtungen)</t>
  </si>
  <si>
    <t>623110</t>
  </si>
  <si>
    <t>Zahntechnische Laboratorien</t>
  </si>
  <si>
    <t>339116</t>
  </si>
  <si>
    <t>Apotheken und Drogerien</t>
  </si>
  <si>
    <t>446110</t>
  </si>
  <si>
    <t>Arztpraxen (mit Ausnahme von Fachärzten für psychische Gesundheit)</t>
  </si>
  <si>
    <t>621111</t>
  </si>
  <si>
    <t>Praxen von Ärzten Fachärzte für psychische Gesundheit</t>
  </si>
  <si>
    <t>621112</t>
  </si>
  <si>
    <t>Praxen von Zahnärzten</t>
  </si>
  <si>
    <t>621210</t>
  </si>
  <si>
    <t>Praxen von Chiropraktikern</t>
  </si>
  <si>
    <t>621310</t>
  </si>
  <si>
    <t>Praxen von Ärzten für psychische Gesundheit (außer Ärzten)</t>
  </si>
  <si>
    <t>621330</t>
  </si>
  <si>
    <t>Praxen von Physiotherapeuten Ergotherapeuten Logopäden und Audiologen</t>
  </si>
  <si>
    <t>621340</t>
  </si>
  <si>
    <t>Praxen von Fußpflegern</t>
  </si>
  <si>
    <t>621391</t>
  </si>
  <si>
    <t>Praxen aller anderen Heilpraktiker</t>
  </si>
  <si>
    <t>621399</t>
  </si>
  <si>
    <t>Zentren für Familienplanung</t>
  </si>
  <si>
    <t>621410</t>
  </si>
  <si>
    <t>Alle anderen unterstützenden Aktivitäten für den Transport</t>
  </si>
  <si>
    <t>488999</t>
  </si>
  <si>
    <t>Bau von Wasser- und Kanalisationsleitungen und zugehörigen Bauwerken</t>
  </si>
  <si>
    <t>237110</t>
  </si>
  <si>
    <t>Ambulante Zentren für psychische Gesundheit und Substanzmissbrauch</t>
  </si>
  <si>
    <t>621420</t>
  </si>
  <si>
    <t>Medizinische HMO-Zentren</t>
  </si>
  <si>
    <t>621491</t>
  </si>
  <si>
    <t>Nierendialyse-Zentren</t>
  </si>
  <si>
    <t>621492</t>
  </si>
  <si>
    <t>Freistehende ambulante chirurgische Zentren und Notfallzentren</t>
  </si>
  <si>
    <t>621493</t>
  </si>
  <si>
    <t>Alle anderen ambulanten Pflegezentren</t>
  </si>
  <si>
    <t>621498</t>
  </si>
  <si>
    <t>Zentren für diagnostische Bildgebung</t>
  </si>
  <si>
    <t>621512</t>
  </si>
  <si>
    <t>Häusliche Pflegedienste</t>
  </si>
  <si>
    <t>621610</t>
  </si>
  <si>
    <t>Ambulante Dienste</t>
  </si>
  <si>
    <t>621910</t>
  </si>
  <si>
    <t>Blut- und Organbanken</t>
  </si>
  <si>
    <t>621991</t>
  </si>
  <si>
    <t>Alle anderen verschiedenen ambulanten Gesundheitsdienste</t>
  </si>
  <si>
    <t>621999</t>
  </si>
  <si>
    <t>Sonstige Direktverkaufseinrichtungen</t>
  </si>
  <si>
    <t>454390</t>
  </si>
  <si>
    <t>Allgemeine medizinische und chirurgische Krankenhäuser</t>
  </si>
  <si>
    <t>622110</t>
  </si>
  <si>
    <t>Psychiatrische Krankenhäuser und Krankenhäuser für Suchtkranke</t>
  </si>
  <si>
    <t>622210</t>
  </si>
  <si>
    <t>Spezialkrankenhäuser (außer psychiatrische Krankenhäuser und Krankenhäuser für Substanzmissbrauch)</t>
  </si>
  <si>
    <t>622310</t>
  </si>
  <si>
    <t>Kuriere und Expressdienste</t>
  </si>
  <si>
    <t>492110</t>
  </si>
  <si>
    <t>Wohneinrichtungen für geistig Behinderte und Entwicklungsbehinderte</t>
  </si>
  <si>
    <t>623210</t>
  </si>
  <si>
    <t>Wohneinrichtungen für psychische Gesundheit und Drogenmissbrauch</t>
  </si>
  <si>
    <t>623220</t>
  </si>
  <si>
    <t>Seniorenresidenzen mit kontinuierlicher Betreuung</t>
  </si>
  <si>
    <t>623311</t>
  </si>
  <si>
    <t>Einrichtungen für betreutes Wohnen für ältere Menschen</t>
  </si>
  <si>
    <t>623312</t>
  </si>
  <si>
    <t>Sonstige stationäre Pflegeeinrichtungen</t>
  </si>
  <si>
    <t>623990</t>
  </si>
  <si>
    <t>Dienstleistungen für ältere Menschen und Menschen mit Behinderungen</t>
  </si>
  <si>
    <t>624120</t>
  </si>
  <si>
    <t>Notdienste und andere Hilfsdienste</t>
  </si>
  <si>
    <t>624230</t>
  </si>
  <si>
    <t>Berufliche Rehabilitationsdienste</t>
  </si>
  <si>
    <t>624310</t>
  </si>
  <si>
    <t>Diät- und Gewichtsreduktionszentren</t>
  </si>
  <si>
    <t>812191</t>
  </si>
  <si>
    <t>Sonstige persönliche Pflegeleistungen</t>
  </si>
  <si>
    <t>812199</t>
  </si>
  <si>
    <t>Ehrenamtliche Gesundheitsorganisationen</t>
  </si>
  <si>
    <t>813212</t>
  </si>
  <si>
    <t>Kunsthändler</t>
  </si>
  <si>
    <t>453920</t>
  </si>
  <si>
    <t>Andere städtische Transitsysteme</t>
  </si>
  <si>
    <t>485119</t>
  </si>
  <si>
    <t>Seefrachtumschlag</t>
  </si>
  <si>
    <t>488320</t>
  </si>
  <si>
    <t>Nachrichtensyndikate</t>
  </si>
  <si>
    <t>519110</t>
  </si>
  <si>
    <t>Public Relations-Agenturen</t>
  </si>
  <si>
    <t>541820</t>
  </si>
  <si>
    <t>Tierärztliche Dienstleistungen</t>
  </si>
  <si>
    <t>541940</t>
  </si>
  <si>
    <t>Pädagogische Unterstützungsdienste</t>
  </si>
  <si>
    <t>611710</t>
  </si>
  <si>
    <t>Dienstleistungen für Kinder und Jugendliche</t>
  </si>
  <si>
    <t>624110</t>
  </si>
  <si>
    <t>Vorübergehende Notunterkünfte</t>
  </si>
  <si>
    <t>624221</t>
  </si>
  <si>
    <t>Andere gemeinschaftliche Wohndienste</t>
  </si>
  <si>
    <t>624229</t>
  </si>
  <si>
    <t>Kindertagesstätten</t>
  </si>
  <si>
    <t>624410</t>
  </si>
  <si>
    <t>Klärgruben und zugehörige Dienstleistungen</t>
  </si>
  <si>
    <t>562991</t>
  </si>
  <si>
    <t>Andere Glücksspielindustrien</t>
  </si>
  <si>
    <t>713290</t>
  </si>
  <si>
    <t>Kommerzieller Luft- Schienen- und Wassertransport - Vermietung und Leasing von Ausrüstung</t>
  </si>
  <si>
    <t>532411</t>
  </si>
  <si>
    <t>Wohnheime und Pensionen Schlafsäle und Arbeiterlager</t>
  </si>
  <si>
    <t>721310</t>
  </si>
  <si>
    <t>Friedhöfe und Krematorien</t>
  </si>
  <si>
    <t>812220</t>
  </si>
  <si>
    <t>Parkhäuser und Garagen</t>
  </si>
  <si>
    <t>812930</t>
  </si>
  <si>
    <t>Religiöse Organisationen</t>
  </si>
  <si>
    <t>813110</t>
  </si>
  <si>
    <t>Menschenrechtsorganisationen</t>
  </si>
  <si>
    <t>813311</t>
  </si>
  <si>
    <t>Vermietung</t>
  </si>
  <si>
    <t>Vermittlung von Warenkontrakten</t>
  </si>
  <si>
    <t>523140</t>
  </si>
  <si>
    <t>Vermieter von Wohngebäuden und -wohnungen</t>
  </si>
  <si>
    <t>531110</t>
  </si>
  <si>
    <t>Vermieter von Nicht-Wohngebäuden (außer Mini-Lagerhäusern)</t>
  </si>
  <si>
    <t>531120</t>
  </si>
  <si>
    <t>Vermieter von Mini-Lagerhäusern und Self-Storage-Einheiten</t>
  </si>
  <si>
    <t>531130</t>
  </si>
  <si>
    <t>Vermieter von sonstigem Immobilieneigentum</t>
  </si>
  <si>
    <t>531190</t>
  </si>
  <si>
    <t>Vermietung von Personenkraftwagen</t>
  </si>
  <si>
    <t>532111</t>
  </si>
  <si>
    <t>Vermietung und Leasing von Lastkraftwagen Anhängern und Wohnmobilen (Freizeitfahrzeugen)</t>
  </si>
  <si>
    <t>532120</t>
  </si>
  <si>
    <t>Vermietung von Unterhaltungselektronik und Haushaltsgeräten</t>
  </si>
  <si>
    <t>532210</t>
  </si>
  <si>
    <t>Vermietung von formeller Kleidung und Kostümen</t>
  </si>
  <si>
    <t>532281</t>
  </si>
  <si>
    <t>Vermietung von Haushaltsgeräten</t>
  </si>
  <si>
    <t>532283</t>
  </si>
  <si>
    <t>Vermietung von Freizeitartikeln</t>
  </si>
  <si>
    <t>532284</t>
  </si>
  <si>
    <t>Vermietung und Leasing von Maschinen und Geräten für Bau Bergbau und Forstwirtschaft</t>
  </si>
  <si>
    <t>532412</t>
  </si>
  <si>
    <t>Vermietung und Leasing von Büromaschinen und -geräten</t>
  </si>
  <si>
    <t>532420</t>
  </si>
  <si>
    <t>Vermietung und Leasing von sonstigen gewerblichen und industriellen Maschinen und Ausrüstungen</t>
  </si>
  <si>
    <t>532490</t>
  </si>
  <si>
    <t>Versicherung</t>
  </si>
  <si>
    <t>Direkte Lebensversicherungsträger</t>
  </si>
  <si>
    <t>524113</t>
  </si>
  <si>
    <t>Direkte Kranken- und Krankenversicherungsunternehmen</t>
  </si>
  <si>
    <t>524114</t>
  </si>
  <si>
    <t>Direkte Sach- und Haftpflichtversicherungsträger</t>
  </si>
  <si>
    <t>524126</t>
  </si>
  <si>
    <t>Direkte Titelversicherungsträger</t>
  </si>
  <si>
    <t>524127</t>
  </si>
  <si>
    <t>Sonstige Direktversicherungsträger (außer Lebens- Kranken- und medizinische Versicherungen)</t>
  </si>
  <si>
    <t>524128</t>
  </si>
  <si>
    <t>Rückversicherungsträger</t>
  </si>
  <si>
    <t>524130</t>
  </si>
  <si>
    <t>Organisationen für Umwelt Naturschutz und Wildtiere</t>
  </si>
  <si>
    <t>813312</t>
  </si>
  <si>
    <t>Versicherungsagenturen und Versicherungsmakler</t>
  </si>
  <si>
    <t>524210</t>
  </si>
  <si>
    <t>Andere Organisationen die sich für soziale Belange einsetzen</t>
  </si>
  <si>
    <t>813319</t>
  </si>
  <si>
    <t>Bürgerliche und soziale Organisationen</t>
  </si>
  <si>
    <t>813410</t>
  </si>
  <si>
    <t>Schadensregulierung</t>
  </si>
  <si>
    <t>524291</t>
  </si>
  <si>
    <t>Gewerkschaften und ähnliche Arbeitsorganisationen</t>
  </si>
  <si>
    <t>813930</t>
  </si>
  <si>
    <t>Alle anderen versicherungsbezogenen Tätigkeiten</t>
  </si>
  <si>
    <t>524298</t>
  </si>
  <si>
    <t>Kranken- und Sozialversicherungen</t>
  </si>
  <si>
    <t>525120</t>
  </si>
  <si>
    <t>Sonstige Versicherungsfonds</t>
  </si>
  <si>
    <t>525190</t>
  </si>
  <si>
    <t>Verwaltung</t>
  </si>
  <si>
    <t>Büros von Immobilienagenturen und -maklern</t>
  </si>
  <si>
    <t>531210</t>
  </si>
  <si>
    <t>Büros von Immobiliensachverständigen</t>
  </si>
  <si>
    <t>531320</t>
  </si>
  <si>
    <t>Büros von zertifizierten Wirtschaftsprüfern</t>
  </si>
  <si>
    <t>541211</t>
  </si>
  <si>
    <t>Büros von Bank-Holdinggesellschaften</t>
  </si>
  <si>
    <t>551111</t>
  </si>
  <si>
    <t>Politische Organisationen</t>
  </si>
  <si>
    <t>813940</t>
  </si>
  <si>
    <t>Büros von anderen Holdinggesellschaften</t>
  </si>
  <si>
    <t>551112</t>
  </si>
  <si>
    <t>Andere ähnliche Organisationen (außer Geschäfts- Berufs- Arbeits- und politische Organisationen)</t>
  </si>
  <si>
    <t>813990</t>
  </si>
  <si>
    <t>Büros von Unternehmen Tochtergesellschaften und regionalen Geschäftsstellen</t>
  </si>
  <si>
    <t>551114</t>
  </si>
  <si>
    <t>Verlagswesen</t>
  </si>
  <si>
    <t>Zeitungsverlage</t>
  </si>
  <si>
    <t>511110</t>
  </si>
  <si>
    <t>Telefonbeantwortungsdienste</t>
  </si>
  <si>
    <t>561421</t>
  </si>
  <si>
    <t>Verleger von Periodika</t>
  </si>
  <si>
    <t>511120</t>
  </si>
  <si>
    <t>Buchverlage</t>
  </si>
  <si>
    <t>511130</t>
  </si>
  <si>
    <t>Verleger von Verzeichnissen und Mailinglisten</t>
  </si>
  <si>
    <t>511140</t>
  </si>
  <si>
    <t>Grußkartenverlage</t>
  </si>
  <si>
    <t>511191</t>
  </si>
  <si>
    <t>Büroverwaltungsdienste</t>
  </si>
  <si>
    <t>561110</t>
  </si>
  <si>
    <t>Büros von Optometristen</t>
  </si>
  <si>
    <t>621320</t>
  </si>
  <si>
    <t>Alle anderen Verlage</t>
  </si>
  <si>
    <t>511199</t>
  </si>
  <si>
    <t>Software-Verlage</t>
  </si>
  <si>
    <t>511210</t>
  </si>
  <si>
    <t>Musikverlage</t>
  </si>
  <si>
    <t>512230</t>
  </si>
  <si>
    <t>Sektoren</t>
  </si>
  <si>
    <t>Verkehr</t>
  </si>
  <si>
    <t>SonstigeFreizeit</t>
  </si>
  <si>
    <t>INFODienstleistungen</t>
  </si>
  <si>
    <t>SonstigeDienstleistungen</t>
  </si>
  <si>
    <t>Scope 3.2 - Investitionsgüter</t>
  </si>
  <si>
    <t>Berechnungsmethode: Berechnung anhand Ausgaben</t>
  </si>
  <si>
    <t>Cradle-to-Gate- Emissionen,</t>
  </si>
  <si>
    <t>eingekaufter Kapital- und Investitionsgüter</t>
  </si>
  <si>
    <t>Jährliche Ausgaben für alle mit dem Erwerb des Kapitalguts verbundenen Waren und Dienstleistungen, die im Berichtsjahr anfallen</t>
  </si>
  <si>
    <r>
      <t>Emissionen Gesamt Scope 3.2 [t CO</t>
    </r>
    <r>
      <rPr>
        <b/>
        <vertAlign val="subscript"/>
        <sz val="22"/>
        <color rgb="FF006582"/>
        <rFont val="Calibri"/>
        <family val="2"/>
        <scheme val="minor"/>
      </rPr>
      <t>2</t>
    </r>
    <r>
      <rPr>
        <b/>
        <sz val="22"/>
        <color rgb="FF006582"/>
        <rFont val="Calibri"/>
        <family val="2"/>
        <scheme val="minor"/>
      </rPr>
      <t>e]:</t>
    </r>
  </si>
  <si>
    <t>Investitionsgut:</t>
  </si>
  <si>
    <t>Halle, Schulstr. 1, Frankfurt a. M.</t>
  </si>
  <si>
    <t>Kategorie</t>
  </si>
  <si>
    <t>Art</t>
  </si>
  <si>
    <t>Ausgaben p.a. [€]</t>
  </si>
  <si>
    <r>
      <t>Emissionen [kg CO</t>
    </r>
    <r>
      <rPr>
        <b/>
        <vertAlign val="subscript"/>
        <sz val="11"/>
        <color theme="0"/>
        <rFont val="Calibri"/>
        <family val="2"/>
        <scheme val="minor"/>
      </rPr>
      <t>2</t>
    </r>
    <r>
      <rPr>
        <b/>
        <sz val="11"/>
        <color theme="0"/>
        <rFont val="Calibri"/>
        <family val="2"/>
        <scheme val="minor"/>
      </rPr>
      <t>e]</t>
    </r>
  </si>
  <si>
    <t>Gabelstapler Linde; finanziert mit 5% p.a; Versicherungsprämie 500,00€ p.a</t>
  </si>
  <si>
    <t>A</t>
  </si>
  <si>
    <r>
      <t>Emissionen [kg CO</t>
    </r>
    <r>
      <rPr>
        <vertAlign val="subscript"/>
        <sz val="11"/>
        <color theme="0"/>
        <rFont val="Calibri"/>
        <family val="2"/>
        <scheme val="minor"/>
      </rPr>
      <t>2</t>
    </r>
    <r>
      <rPr>
        <sz val="11"/>
        <color theme="0"/>
        <rFont val="Calibri"/>
        <family val="2"/>
        <scheme val="minor"/>
      </rPr>
      <t>e]</t>
    </r>
  </si>
  <si>
    <t>Scope 3.3 - Vorkette eingekaufter Energieträger</t>
  </si>
  <si>
    <t>Berechnungsmethode: Mengen- und Entfernungsbasiert</t>
  </si>
  <si>
    <t xml:space="preserve">Cradle-to-Gate-Emissionen </t>
  </si>
  <si>
    <t>für die Bereitstellung der Energieströme aus Scope 1 und Verluste in Verteilung für Scope 2</t>
  </si>
  <si>
    <t xml:space="preserve">Daten aus Berechnung von Scope 1 und Scope 2 verwenden. </t>
  </si>
  <si>
    <t>Achtung: Direkte Emissionen für Kältemittelnicht eintragen. Diese werden nicht in Scope 3.3 bilanziert</t>
  </si>
  <si>
    <r>
      <t>Emissionen Gesamt Scope 3.3 [t CO</t>
    </r>
    <r>
      <rPr>
        <b/>
        <vertAlign val="subscript"/>
        <sz val="22"/>
        <color rgb="FF006582"/>
        <rFont val="Calibri"/>
        <family val="2"/>
        <scheme val="minor"/>
      </rPr>
      <t>2</t>
    </r>
    <r>
      <rPr>
        <b/>
        <sz val="22"/>
        <color rgb="FF006582"/>
        <rFont val="Calibri"/>
        <family val="2"/>
        <scheme val="minor"/>
      </rPr>
      <t>e]:</t>
    </r>
  </si>
  <si>
    <r>
      <t>Emissionen
[kg CO</t>
    </r>
    <r>
      <rPr>
        <vertAlign val="subscript"/>
        <sz val="11"/>
        <color rgb="FF006582"/>
        <rFont val="Calibri"/>
        <family val="2"/>
        <scheme val="minor"/>
      </rPr>
      <t>2</t>
    </r>
    <r>
      <rPr>
        <sz val="11"/>
        <color rgb="FF006582"/>
        <rFont val="Calibri"/>
        <family val="2"/>
        <scheme val="minor"/>
      </rPr>
      <t>e]</t>
    </r>
  </si>
  <si>
    <t>Kraftstoff-
mengen</t>
  </si>
  <si>
    <t>Strom erneuerbar [kWh]</t>
  </si>
  <si>
    <t>Quelle BAFA Tab. 3</t>
  </si>
  <si>
    <t>Erdgas - Vorkette</t>
  </si>
  <si>
    <t>Biogas (Gülle) - Verbrennungsmotor BHKW - nach Baurecht genehmigt - Vorkette&amp;fremd. Hilfsenergie</t>
  </si>
  <si>
    <t>Heizöl / Diesel - Vorkette</t>
  </si>
  <si>
    <t>Pellets - Kessel - Vorkette&amp;fremd. Hilfsenergie</t>
  </si>
  <si>
    <t>Holzhackschnitzel - große Kessel - Vorkette&amp;fremd. Hilfsenergie</t>
  </si>
  <si>
    <t>Brennholz - Kessel - Vorkette&amp;fremd. Hilfsenergie</t>
  </si>
  <si>
    <t>DEFRA WTT- fuels</t>
  </si>
  <si>
    <t>Flüssiggas [kg]</t>
  </si>
  <si>
    <t>Braunkohlebriketts - Vorkette</t>
  </si>
  <si>
    <t>Steinkohle - Vorkette</t>
  </si>
  <si>
    <t>Fuel oil</t>
  </si>
  <si>
    <t>Mobilität nach entfernung</t>
  </si>
  <si>
    <t>DEFRA WTT- pass vehs &amp; travel- land</t>
  </si>
  <si>
    <t>DEFRA WTT- delivery vehs &amp; freight</t>
  </si>
  <si>
    <t>vans/Average (up to 3.5 tonnes)/Petrol</t>
  </si>
  <si>
    <t>vans/Average (up to 3.5 tonnes)/Diesel</t>
  </si>
  <si>
    <t>vans/Average (up to 3.5 tonnes)/CNG</t>
  </si>
  <si>
    <t>vans/Average (up to 3.5 tonnes)/LPG</t>
  </si>
  <si>
    <t>HGV (all diesel)/All HGVs/Average laden</t>
  </si>
  <si>
    <t>HGV refrigerated (all diesel)/All HGVs/Average laden</t>
  </si>
  <si>
    <t>(Spalte7 - Spalte 3) - 2022</t>
  </si>
  <si>
    <t>Defra -WTT UK electricity</t>
  </si>
  <si>
    <t>Photovoltaik - Vorkette&amp;fremd. Hilfsenergie</t>
  </si>
  <si>
    <t>Fernwärme-mix - Vorkette</t>
  </si>
  <si>
    <t>Scope 3.4.1 - Vorgelagerter Transport</t>
  </si>
  <si>
    <t>Berechnungsmethode: Berechnung mit Entfernungsdaten</t>
  </si>
  <si>
    <t>Direkte und zur Bereitstellung entstandenen Emissionen für den vorgelagerter Transport durch externe Dienstleister.</t>
  </si>
  <si>
    <t>meldenden Unternehmen gehören oder von ihm kontrolliert werden).</t>
  </si>
  <si>
    <t xml:space="preserve">Transport- und Vertriebsdienstleistungen, die Ihr Unternehmen im Berichtsjahr (entweder direkt oder über einen Vermittler) erworben hat, </t>
  </si>
  <si>
    <t xml:space="preserve">einschließlich der Eingangslogistik, der Ausgangslogistik (z. B. für verkaufte Produkte) sowie des Transports und Vertriebs zwischen den eigenen Einrichtungen des Unternehmens </t>
  </si>
  <si>
    <t>(in Fahrzeuge und Einrichtungen, die nicht im Eigentum oder unter der Kontrolle Ihres Unternehmens stehen).</t>
  </si>
  <si>
    <t xml:space="preserve">Entfernungs-und Gewichtsdaten der im Berichtsjahr durchgeführten Transporte. </t>
  </si>
  <si>
    <t>Außerdem die jeweils für den Transport verwendeten Transportarten</t>
  </si>
  <si>
    <t>Hinweis:</t>
  </si>
  <si>
    <t>Falls auf Ihrer Transportrechnung ein spezifischer Emissionsfaktor bereits vorhanden ist, kann dieser in der Tabelle geändert werden. Hierzu einfach die jeweilige Formel überschreiben.</t>
  </si>
  <si>
    <t>Berechnung nach Entfernung</t>
  </si>
  <si>
    <t>Laptops Lieferung 1</t>
  </si>
  <si>
    <t>Laptops Lieferung 2</t>
  </si>
  <si>
    <t>Entfernung [km]</t>
  </si>
  <si>
    <t>Transportart</t>
  </si>
  <si>
    <t>Transporter Diesel (&lt; 3.5 t)</t>
  </si>
  <si>
    <t>LKW (&gt; 3.5 t)</t>
  </si>
  <si>
    <r>
      <t>Emissionen Gesamt [kg CO</t>
    </r>
    <r>
      <rPr>
        <b/>
        <vertAlign val="subscript"/>
        <sz val="11"/>
        <color rgb="FF006582"/>
        <rFont val="Calibri"/>
        <family val="2"/>
        <scheme val="minor"/>
      </rPr>
      <t>2</t>
    </r>
    <r>
      <rPr>
        <b/>
        <sz val="11"/>
        <color rgb="FF006582"/>
        <rFont val="Calibri"/>
        <family val="2"/>
        <scheme val="minor"/>
      </rPr>
      <t>e]</t>
    </r>
  </si>
  <si>
    <r>
      <t>Emissionen Gesamt Transport [t CO</t>
    </r>
    <r>
      <rPr>
        <b/>
        <vertAlign val="subscript"/>
        <sz val="14"/>
        <color rgb="FF006582"/>
        <rFont val="Calibri"/>
        <family val="2"/>
        <scheme val="minor"/>
      </rPr>
      <t>2</t>
    </r>
    <r>
      <rPr>
        <b/>
        <sz val="14"/>
        <color rgb="FF006582"/>
        <rFont val="Calibri"/>
        <family val="2"/>
        <scheme val="minor"/>
      </rPr>
      <t>e]</t>
    </r>
  </si>
  <si>
    <t>Berechnung nach Gewicht und Entfernung</t>
  </si>
  <si>
    <t>Transport Stahl</t>
  </si>
  <si>
    <t>Transport Alu</t>
  </si>
  <si>
    <t>Gewicht [kg]</t>
  </si>
  <si>
    <t>Fracht-Schiene</t>
  </si>
  <si>
    <t>Seefracht-Container</t>
  </si>
  <si>
    <t>Luftfracht-Langstrecke</t>
  </si>
  <si>
    <t>Typ</t>
  </si>
  <si>
    <t>kg CO2e Gesamt</t>
  </si>
  <si>
    <t>kg CO2e</t>
  </si>
  <si>
    <t>Quelle und Bezeichnung</t>
  </si>
  <si>
    <t>Schiene</t>
  </si>
  <si>
    <t>kg.km</t>
  </si>
  <si>
    <t>DEFRA Freighting goodsRailFreight train</t>
  </si>
  <si>
    <t>DEFRA WTT- delivery vehs &amp; freightWTT- railFreight train</t>
  </si>
  <si>
    <t>Wasser</t>
  </si>
  <si>
    <t>DEFRA Freighting goodsContainer shipAverage</t>
  </si>
  <si>
    <t>DEFRA WTT- delivery vehs &amp; freightWTT- container shipAverage</t>
  </si>
  <si>
    <t>Seefracht-Fahrzeuge</t>
  </si>
  <si>
    <t>DEFRA Freighting goodsVehicle transport shipAverage</t>
  </si>
  <si>
    <t>DEFRA WTT- delivery vehs &amp; freightWTT- Vehicle transport shipAverage</t>
  </si>
  <si>
    <t>Seefracht-gekühlt</t>
  </si>
  <si>
    <t>DEFRA Freighting goodsRefrigerated cargo ship All dwt</t>
  </si>
  <si>
    <t>DEFRA WTT- delivery vehs &amp; freightWTT- Refrigerated cargo ship All dwt</t>
  </si>
  <si>
    <t>Luft</t>
  </si>
  <si>
    <t>Luftfracht-Kurzstrecke</t>
  </si>
  <si>
    <t>DEFRA Freighting goodsFreight flightsShort-haul, to/from UK</t>
  </si>
  <si>
    <t>DEFRA WTT- delivery vehs &amp; freightWTT- Freight flightsShort-haul, to/from UK</t>
  </si>
  <si>
    <t>DEFRA Freighting goodsFreight flightsLong-haul, to/from UK</t>
  </si>
  <si>
    <t>DEFRA WTT- delivery vehs &amp; freightWTT- Freight flightsLong-haul, to/from UK</t>
  </si>
  <si>
    <t>Straße</t>
  </si>
  <si>
    <t>LKW gekühlt (&gt; 3.5 t)</t>
  </si>
  <si>
    <t>DEFRA Freighting goodsHGV refrigerated (all diesel)All HGVs</t>
  </si>
  <si>
    <t>DEFRA WTT- delivery vehs &amp; freightWTT- HGV refrigerated (all diesel)All HGVs</t>
  </si>
  <si>
    <t>DEFRA Freighting goodsHGV (all diesel)All HGVs</t>
  </si>
  <si>
    <t>DEFRA WTT- delivery vehs &amp; freightWTT- HGV (all diesel)All HGVs</t>
  </si>
  <si>
    <t>Transporter Diesel (&gt; 3.5 t)</t>
  </si>
  <si>
    <t>DEFRA Freighting goodsVans DieselAverage (up to 3.5 tonnes)</t>
  </si>
  <si>
    <t>DEFRA WTT- delivery vehs &amp; freightWTT- Vans DieselAverage (up to 3.5 tonnes)</t>
  </si>
  <si>
    <t>Transporter Benzin (&gt; 3.5 t)</t>
  </si>
  <si>
    <t>DEFRA Freighting goodsVans PetrolAverage (up to 3.5 tonnes)</t>
  </si>
  <si>
    <t>DEFRA WTT- delivery vehs &amp; freightWTT- Vans PetrolAverage (up to 3.5 tonnes)</t>
  </si>
  <si>
    <t>km</t>
  </si>
  <si>
    <t>Transporter Benzin (&lt;3.5 t)</t>
  </si>
  <si>
    <t>Scope 3.4.2 - Vorgelagerter Transport</t>
  </si>
  <si>
    <t>Berechnungsmethode: Berechnung anhand Ausgaben (spend-based Methode)</t>
  </si>
  <si>
    <t>Direkte und zur Bereitstellung entstandenen Emissionen für den Transport durch externe Dienstleister.</t>
  </si>
  <si>
    <t xml:space="preserve">Transport und Verteilung der gekauften Produkte zwischen dem letzten Lieferanten des Unternehmens zum eigenen Lieferort (in Fahrzeugen und Einrichtungen, die nicht dem 
</t>
  </si>
  <si>
    <t xml:space="preserve">Jährliche Ausgaben für durchgeführten Transporte, die im Berichtsjahr anfallen. </t>
  </si>
  <si>
    <t>Berechnung nach Ausgaben</t>
  </si>
  <si>
    <t>Ausgaben für Lagerung p.a. [€]</t>
  </si>
  <si>
    <t>Lagerungsart</t>
  </si>
  <si>
    <t>Lager</t>
  </si>
  <si>
    <t>NV</t>
  </si>
  <si>
    <t>Nicht bekannt</t>
  </si>
  <si>
    <t>Transport</t>
  </si>
  <si>
    <t>Berechnungsmethode: Berechnung anhand Durchschnittsdaten</t>
  </si>
  <si>
    <t xml:space="preserve">Emissionen, die während der Behandlung der Abfallströme </t>
  </si>
  <si>
    <t>des Unternehmens im Berichtsjahr anfallen</t>
  </si>
  <si>
    <t xml:space="preserve">Abfallmengendaten entweder nach AVV-Nr. </t>
  </si>
  <si>
    <t>oder nach der Stoffbezeichnung</t>
  </si>
  <si>
    <t>Eingabe nach:</t>
  </si>
  <si>
    <t>Stoffbezeichnung</t>
  </si>
  <si>
    <t>Entsorgungsverfahren:</t>
  </si>
  <si>
    <t>Mittelwert</t>
  </si>
  <si>
    <t>Menge p.a.
[kg]</t>
  </si>
  <si>
    <t>Altpapier</t>
  </si>
  <si>
    <t>13 02 06</t>
  </si>
  <si>
    <t>15 01 03</t>
  </si>
  <si>
    <t>Abwasser [cbm]</t>
  </si>
  <si>
    <t>Emissionsfaktoren:</t>
  </si>
  <si>
    <t>Quellen</t>
  </si>
  <si>
    <t>AVV-Nr.</t>
  </si>
  <si>
    <t>Bez. Nach AVV</t>
  </si>
  <si>
    <t>Bez. EPA</t>
  </si>
  <si>
    <t>Bez. Defra</t>
  </si>
  <si>
    <t>Deponierung</t>
  </si>
  <si>
    <t>Verbrennung</t>
  </si>
  <si>
    <t>Kompost</t>
  </si>
  <si>
    <t>Worst Case</t>
  </si>
  <si>
    <t>Wahl aus MW/WC</t>
  </si>
  <si>
    <t>17 04 05</t>
  </si>
  <si>
    <t>Eisen und Stahl</t>
  </si>
  <si>
    <t>Gemischte Metalle</t>
  </si>
  <si>
    <t>NA</t>
  </si>
  <si>
    <t>(EU) Nr. 601/2012 S.96EU Verordnung 601/2012 s.96</t>
  </si>
  <si>
    <t>EPA Table 9</t>
  </si>
  <si>
    <t>17 04 07</t>
  </si>
  <si>
    <t>Mischschrott [kg]</t>
  </si>
  <si>
    <t>(EU) Nr. 601/2012 S.97EU Verordnung 601/2012 s.96</t>
  </si>
  <si>
    <t>17 04 02</t>
  </si>
  <si>
    <t>Aluminium [kg]</t>
  </si>
  <si>
    <t>Aluminium-Barren</t>
  </si>
  <si>
    <t>17 04 01</t>
  </si>
  <si>
    <t>Kupfer [kg]</t>
  </si>
  <si>
    <t>Kupferdraht</t>
  </si>
  <si>
    <t>Altöl</t>
  </si>
  <si>
    <t>synthetische Maschinen-, Getriebe- und Schmieröle</t>
  </si>
  <si>
    <t>Mineral Oil</t>
  </si>
  <si>
    <t>DEFRA</t>
  </si>
  <si>
    <t>Defra</t>
  </si>
  <si>
    <t>17 04 06</t>
  </si>
  <si>
    <t>03 01 05</t>
  </si>
  <si>
    <t>Sägemehl, Späne, Abschnitte, Holz, Spanplatten und Furniere mit Ausnahme derjenigen, die unter 03 01 04 fallen</t>
  </si>
  <si>
    <t>Schnittholz</t>
  </si>
  <si>
    <t>EBeV 2030</t>
  </si>
  <si>
    <t>15 01 01</t>
  </si>
  <si>
    <t>Verpackungen aus Papier und Pappe</t>
  </si>
  <si>
    <t>Gemischtes Papier (allgemein)</t>
  </si>
  <si>
    <t>Papier und Pappe: gemischt</t>
  </si>
  <si>
    <t>Verpackungen aus Holz</t>
  </si>
  <si>
    <t>15 01 05</t>
  </si>
  <si>
    <t>Kunsstoffe</t>
  </si>
  <si>
    <t>Verbundverpackungen</t>
  </si>
  <si>
    <t>Gemischte Kunststoffe</t>
  </si>
  <si>
    <t>Restmüll aus Haushalten</t>
  </si>
  <si>
    <t>15 01 06</t>
  </si>
  <si>
    <t>Gemischte Verpackungen</t>
  </si>
  <si>
    <t>gemischte Verpackungen</t>
  </si>
  <si>
    <t>Gemischte Siedlungabfälle</t>
  </si>
  <si>
    <t>15 02 02</t>
  </si>
  <si>
    <t>Gewerbliche und industrielle Abfälle</t>
  </si>
  <si>
    <t>Aufsaug- und Filtermaterialien (einschließlich Ölfilter a. n. g.), Wischtücher und Schutzkleidung, die durch gefährliche Stoffe verunreinigt sind</t>
  </si>
  <si>
    <t>17 02 01</t>
  </si>
  <si>
    <t>17 09 03</t>
  </si>
  <si>
    <t>Bau- und Abbruchabfälle</t>
  </si>
  <si>
    <t>sonstige Bau- und Abbruchabfälle (einschließlich gemischte Abfälle), die gefährliche Stoffe enthalten</t>
  </si>
  <si>
    <t>17 09 04</t>
  </si>
  <si>
    <t>gemischte Bau- und Abbruchabfälle mit Ausnahme derjenigen, die unter 17 09 01, 17 09 02 und 17 09 03 fallen</t>
  </si>
  <si>
    <t>18 01 04</t>
  </si>
  <si>
    <t>Restmüll</t>
  </si>
  <si>
    <t>Abfälle, an deren Sammlung und Entsorgung aus infektionspräventiver Sicht keine besonderen Anforderungen gestellt werden (z. B. Wund- und Gipsverbände, Wäsche, Einwegkleidung, Windeln)</t>
  </si>
  <si>
    <t>19 12 07</t>
  </si>
  <si>
    <t>Holz mit Ausnahme desjenigen, das unter 19 12 06 fällt</t>
  </si>
  <si>
    <t>19 12 08</t>
  </si>
  <si>
    <t>Gemischte organische Abfälle</t>
  </si>
  <si>
    <t>Kleidung/Textilien</t>
  </si>
  <si>
    <t>19 12 10</t>
  </si>
  <si>
    <t>Sonstige Abfälle</t>
  </si>
  <si>
    <t>brennbare Abfälle (Brennstoffe aus Abfällen)</t>
  </si>
  <si>
    <t>19 12 12</t>
  </si>
  <si>
    <t>sonstige Abfälle (einschließlich Materialmischungen) aus der mechanischen Behandlung von Abfällen mit Ausnahme derjenigen, die unter 19 12 11 fallen</t>
  </si>
  <si>
    <t>20 01 08</t>
  </si>
  <si>
    <t>Lebensmittelabfälle</t>
  </si>
  <si>
    <t>biologisch abbaubare Küchen- und Kantinenabfälle</t>
  </si>
  <si>
    <t>organische gemischte Lebensmittel- und Gartenabfälle</t>
  </si>
  <si>
    <t>20 01 32</t>
  </si>
  <si>
    <t>Arzneimittel</t>
  </si>
  <si>
    <t>Arzneimittel mit Ausnahme derjenigen, die unter 20 01 31 fallen</t>
  </si>
  <si>
    <t>20 01 38</t>
  </si>
  <si>
    <t>Holz mit Ausnahme desjenigen, das unter 20 01 37 fällt</t>
  </si>
  <si>
    <t>20 02 01</t>
  </si>
  <si>
    <t>biologisch abbaubare Abfälle</t>
  </si>
  <si>
    <t>20 02 03</t>
  </si>
  <si>
    <t>andere nicht biologisch abbaubare Abfälle</t>
  </si>
  <si>
    <t>20 03 01</t>
  </si>
  <si>
    <t>gemischte Siedlungsabfälle</t>
  </si>
  <si>
    <t>20 03 07</t>
  </si>
  <si>
    <t>Sperrmüll</t>
  </si>
  <si>
    <t>ProBas-Abwasser-Reinigung-DE-2005</t>
  </si>
  <si>
    <t>Sonstige AVV-Nr.</t>
  </si>
  <si>
    <t>Bitte wählen</t>
  </si>
  <si>
    <t>AVV</t>
  </si>
  <si>
    <t>AVV:</t>
  </si>
  <si>
    <t>Nr.</t>
  </si>
  <si>
    <t>Abfälle, die beim Aufsuchen, Ausbeuten und Gewinnen sowie bei der physikalischen und chemischen Behandlung von Bodenschätzen entstehen</t>
  </si>
  <si>
    <t>01 01</t>
  </si>
  <si>
    <t>Abfälle aus dem Abbau von Bodenschätzen</t>
  </si>
  <si>
    <t>01 01 01</t>
  </si>
  <si>
    <t>Abfälle aus dem Abbau von metallhaltigen Bodenschätzen</t>
  </si>
  <si>
    <t>01 01 02</t>
  </si>
  <si>
    <t>Abfälle aus dem Abbau von nichtmetallhaltigen Bodenschätzen</t>
  </si>
  <si>
    <t>01 03</t>
  </si>
  <si>
    <t>Abfälle aus der physikalischen und chemischen Verarbeitung von metallhaltigen Bodenschätzen</t>
  </si>
  <si>
    <t>01 03 04*</t>
  </si>
  <si>
    <t>Säure bildende Aufbereitungsrückstände aus der Verarbeitung von sulfidischem Erz</t>
  </si>
  <si>
    <t>01 03 05*</t>
  </si>
  <si>
    <t>andere Aufbereitungsrückstände, die gefährliche Stoffe enthalten</t>
  </si>
  <si>
    <t>01 03 06</t>
  </si>
  <si>
    <t>Aufbereitungsrückstände mit Ausnahme derjenigen, die unter 01 03 04 und 01 03 05 fallen</t>
  </si>
  <si>
    <t>01 03 07*</t>
  </si>
  <si>
    <t>andere, gefährliche Stoffe enthaltende Abfälle aus der physikalischen und chemischen Verarbeitung von metallhaltigen Bodenschätzen</t>
  </si>
  <si>
    <t>01 03 08</t>
  </si>
  <si>
    <t>staubende und pulvrige Abfälle mit Ausnahme derjenigen, die unter 01 03 07 fallen</t>
  </si>
  <si>
    <t>01 03 09</t>
  </si>
  <si>
    <t>Rotschlamm aus der Aluminiumoxidherstellung mit Ausnahme von Abfällen, die unter 01 03 10 fallen</t>
  </si>
  <si>
    <t>01 03 10*</t>
  </si>
  <si>
    <t>Rotschlamm aus der Aluminiumoxidherstellung, der gefährliche Stoffe enthält, mit Ausnahme der unter 01 03 07 genannten Abfälle</t>
  </si>
  <si>
    <t>01 03 99</t>
  </si>
  <si>
    <t>Abfälle a. n. g.</t>
  </si>
  <si>
    <t>01 04</t>
  </si>
  <si>
    <t>Abfälle aus der physikalischen und chemischen Weiterverarbeitung von nichtmetallhaltigen Bodenschätzen</t>
  </si>
  <si>
    <t>01 04 07*</t>
  </si>
  <si>
    <t>gefährliche Stoffe enthaltende Abfälle aus der physikalischen und chemischen Weiterverarbeitung von nichtmetallhaltigen Bodenschätzen</t>
  </si>
  <si>
    <t>01 04 08</t>
  </si>
  <si>
    <t>Abfälle von Kies- und Gesteinsbruch mit Ausnahme derjenigen, die unter 01 04 07 fallen</t>
  </si>
  <si>
    <t>01 04 09</t>
  </si>
  <si>
    <t>Abfälle von Sand und Ton</t>
  </si>
  <si>
    <t>01 04 10</t>
  </si>
  <si>
    <t>staubende und pulvrige Abfälle mit Ausnahme derjenigen, die unter 01 04 07 fallen</t>
  </si>
  <si>
    <t>01 04 11</t>
  </si>
  <si>
    <t>Abfälle aus der Verarbeitung von Kali- und Steinsalz mit Ausnahme derjenigen, die unter 01 04 07 fallen</t>
  </si>
  <si>
    <t>01 04 12</t>
  </si>
  <si>
    <t>Aufbereitungsrückstände und andere Abfälle aus der Wäsche und Reinigung von Bodenschätzen mit Ausnahme derjenigen, die unter 01 04 07 und 01 04 11 fallen</t>
  </si>
  <si>
    <t>01 04 13</t>
  </si>
  <si>
    <t>Abfälle aus Steinmetz- und -sägearbeiten mit Ausnahme derjenigen, die unter 01 04 07 fallen</t>
  </si>
  <si>
    <t>01 04 99</t>
  </si>
  <si>
    <t>01 05</t>
  </si>
  <si>
    <t>Bohrschlämme und andere Bohrabfälle</t>
  </si>
  <si>
    <t>01 05 04</t>
  </si>
  <si>
    <t>Schlämme und Abfälle aus Süßwasserbohrungen</t>
  </si>
  <si>
    <t>01 05 05*</t>
  </si>
  <si>
    <t>ölhaltige Bohrschlämme und -abfälle</t>
  </si>
  <si>
    <t>01 05 06*</t>
  </si>
  <si>
    <t>Bohrschlämme und andere Bohrabfälle, die gefährliche Stoffe enthalten</t>
  </si>
  <si>
    <t>01 05 07</t>
  </si>
  <si>
    <t>barythaltige Bohrschlämme und -abfälle mit Ausnahme derjenigen, die unter 01 05 05 und 01 05 06 fallen</t>
  </si>
  <si>
    <t>01 05 08</t>
  </si>
  <si>
    <t>chloridhaltige Bohrschlämme und -abfälle mit Ausnahme derjenigen, die unter 01 05 05 und 01 05 06 fallen</t>
  </si>
  <si>
    <t>01 05 99</t>
  </si>
  <si>
    <t>Abfälle aus Landwirtschaft, Gartenbau, Teichwirtschaft, Forstwirtschaft, Jagd und Fischerei sowie der Herstellung und Verarbeitung von Nahrungsmitteln</t>
  </si>
  <si>
    <t>02 01</t>
  </si>
  <si>
    <t>Abfälle aus Landwirtschaft, Gartenbau, Teichwirtschaft, Forstwirtschaft, Jagd und Fischerei</t>
  </si>
  <si>
    <t>02 01 01</t>
  </si>
  <si>
    <t>Schlämme von Wasch- und Reinigungsvorgängen</t>
  </si>
  <si>
    <t>02 01 02</t>
  </si>
  <si>
    <t>Abfälle aus tierischem Gewebe</t>
  </si>
  <si>
    <t>02 01 03</t>
  </si>
  <si>
    <t>Abfälle aus pflanzlichem Gewebe</t>
  </si>
  <si>
    <t>02 01 04</t>
  </si>
  <si>
    <t>Kunststoffabfälle (ohne Verpackungen)</t>
  </si>
  <si>
    <t>02 01 06</t>
  </si>
  <si>
    <t>tierische Ausscheidungen, Gülle/Jauche und Stallmist (einschließlich verdorbenes Stroh), Abwässer, getrennt gesammelt und extern behandelt</t>
  </si>
  <si>
    <t>02 01 07</t>
  </si>
  <si>
    <t>Abfälle aus der Forstwirtschaft</t>
  </si>
  <si>
    <t>02 01 08*</t>
  </si>
  <si>
    <t>Abfälle von Chemikalien für die Landwirtschaft, die gefährliche Stoffe enthalten</t>
  </si>
  <si>
    <t>02 01 09</t>
  </si>
  <si>
    <t>Abfälle von Chemikalien für die Landwirtschaft mit Ausnahme derjenigen, die unter 02 01 08 fallen</t>
  </si>
  <si>
    <t>02 01 10</t>
  </si>
  <si>
    <t>Metallabfälle</t>
  </si>
  <si>
    <t>02 01 99</t>
  </si>
  <si>
    <t>02 02</t>
  </si>
  <si>
    <t>Abfälle aus der Zubereitung und Verarbeitung von Fleisch, Fisch und anderen Nahrungsmitteln tierischen Ursprungs</t>
  </si>
  <si>
    <t>02 02 01</t>
  </si>
  <si>
    <t>02 02 02</t>
  </si>
  <si>
    <t>02 02 03</t>
  </si>
  <si>
    <t>für Verzehr oder Verarbeitung ungeeignete Stoffe</t>
  </si>
  <si>
    <t>02 02 04</t>
  </si>
  <si>
    <t>Schlämme aus der betriebseigenen Abwasserbehandlung</t>
  </si>
  <si>
    <t>02 02 99</t>
  </si>
  <si>
    <t>02 03</t>
  </si>
  <si>
    <t>Abfälle aus der Zubereitung und Verarbeitung von Obst, Gemüse, Getreide, Speiseölen, Kakao, Kaffee, Tee und Tabak, aus der Konservenherstellung, der Herstellung von Hefe und Hefeextrakt sowie der Zubereitung und Fermentierung von Melasse</t>
  </si>
  <si>
    <t>02 03 01</t>
  </si>
  <si>
    <t>Schlämme aus Wasch-, Reinigungs-, Schäl-, Zentrifugier- und Abtrennprozessen</t>
  </si>
  <si>
    <t>02 03 02</t>
  </si>
  <si>
    <t>Abfälle von Konservierungsstoffen</t>
  </si>
  <si>
    <t>02 03 03</t>
  </si>
  <si>
    <t>Abfälle aus der Extraktion mit Lösemitteln</t>
  </si>
  <si>
    <t>02 03 04</t>
  </si>
  <si>
    <t>02 03 05</t>
  </si>
  <si>
    <t>02 03 99</t>
  </si>
  <si>
    <t>02 04</t>
  </si>
  <si>
    <t>Abfälle aus der Zuckerherstellung</t>
  </si>
  <si>
    <t>02 04 01</t>
  </si>
  <si>
    <t>Rübenerde</t>
  </si>
  <si>
    <t>02 04 02</t>
  </si>
  <si>
    <t>nicht spezifikationsgerechter Calciumcarbonatschlamm</t>
  </si>
  <si>
    <t>02 04 03</t>
  </si>
  <si>
    <t>02 04 99</t>
  </si>
  <si>
    <t>02 05</t>
  </si>
  <si>
    <t>Abfälle aus der Milchverarbeitung</t>
  </si>
  <si>
    <t>02 05 01</t>
  </si>
  <si>
    <t>02 05 02</t>
  </si>
  <si>
    <t>02 05 99</t>
  </si>
  <si>
    <t>02 06</t>
  </si>
  <si>
    <t>Abfälle aus der Herstellung von Back- und Süßwaren</t>
  </si>
  <si>
    <t>02 06 01</t>
  </si>
  <si>
    <t>02 06 02</t>
  </si>
  <si>
    <t>02 06 03</t>
  </si>
  <si>
    <t>02 06 99</t>
  </si>
  <si>
    <t>02 07</t>
  </si>
  <si>
    <t>Abfälle aus der Herstellung von alkoholischen und alkoholfreien Getränken (ohne Kaffee, Tee und Kakao)</t>
  </si>
  <si>
    <t>02 07 01</t>
  </si>
  <si>
    <t>Abfälle aus der Wäsche, Reinigung und mechanischen Zerkleinerung des Rohmaterials</t>
  </si>
  <si>
    <t>02 07 02</t>
  </si>
  <si>
    <t>Abfälle aus der Alkoholdestillation</t>
  </si>
  <si>
    <t>02 07 03</t>
  </si>
  <si>
    <t>Abfälle aus der chemischen Behandlung</t>
  </si>
  <si>
    <t>02 07 04</t>
  </si>
  <si>
    <t>02 07 05</t>
  </si>
  <si>
    <t>02 07 99</t>
  </si>
  <si>
    <t>Abfälle aus der Holzbearbeitung und der Herstellung von Platten, Möbeln, Zellstoffen, Papier und Pappe</t>
  </si>
  <si>
    <t>03 01</t>
  </si>
  <si>
    <t>Abfälle aus der Holzbearbeitung und der Herstellung von Platten und Möbeln</t>
  </si>
  <si>
    <t>03 01 01</t>
  </si>
  <si>
    <t>Rinden- und Korkabfälle</t>
  </si>
  <si>
    <t>03 01 04*</t>
  </si>
  <si>
    <t>Sägemehl, Späne, Abschnitte, Holz, Spanplatten und Furniere, die gefährliche Stoffe enthalten</t>
  </si>
  <si>
    <t>03 01 99</t>
  </si>
  <si>
    <t>03 02</t>
  </si>
  <si>
    <t>Abfälle aus der Holzkonservierung</t>
  </si>
  <si>
    <t>03 02 01*</t>
  </si>
  <si>
    <t>halogenfreie organische Holzschutzmittel</t>
  </si>
  <si>
    <t>03 02 02*</t>
  </si>
  <si>
    <t>chlororganische Holzschutzmittel</t>
  </si>
  <si>
    <t>03 02 03*</t>
  </si>
  <si>
    <t>metallorganische Holzschutzmittel</t>
  </si>
  <si>
    <t>03 02 04*</t>
  </si>
  <si>
    <t>anorganische Holzschutzmittel</t>
  </si>
  <si>
    <t>03 02 05*</t>
  </si>
  <si>
    <t>andere Holzschutzmittel, die gefährliche Stoffe enthalten</t>
  </si>
  <si>
    <t>03 02 99</t>
  </si>
  <si>
    <t>Holzschutzmittel a. n. g.</t>
  </si>
  <si>
    <t>03 03</t>
  </si>
  <si>
    <t>Abfälle aus der Herstellung und Verarbeitung von Zellstoff, Papier, Karton und Pappe</t>
  </si>
  <si>
    <t>03 03 01</t>
  </si>
  <si>
    <t>Rinden- und Holzabfälle</t>
  </si>
  <si>
    <t>03 03 02</t>
  </si>
  <si>
    <t>Sulfitschlämme (aus der Rückgewinnung von Kochlaugen)</t>
  </si>
  <si>
    <t>03 03 05</t>
  </si>
  <si>
    <t>De-inking-Schlämme aus dem Papierrecycling</t>
  </si>
  <si>
    <t>03 03 07</t>
  </si>
  <si>
    <t>mechanisch abgetrennte Abfälle aus der Auflösung von Papier- und Pappabfällen</t>
  </si>
  <si>
    <t>03 03 08</t>
  </si>
  <si>
    <t>Abfälle aus dem Sortieren von Papier und Pappe für das Recycling</t>
  </si>
  <si>
    <t>03 03 09</t>
  </si>
  <si>
    <t>Kalkschlammabfälle</t>
  </si>
  <si>
    <t>03 03 10</t>
  </si>
  <si>
    <t>Faserabfälle, Faser-, Füller- und Überzugsschlämme aus der mechanischen Abtrennung</t>
  </si>
  <si>
    <t>03 03 11</t>
  </si>
  <si>
    <t>Schlämme aus der betriebseigenen Abwasserbehandlung mit Ausnahme derjenigen, die unter 03 03 10 fallen</t>
  </si>
  <si>
    <t>03 03 99</t>
  </si>
  <si>
    <t>Abfälle aus der Leder-, Pelz- und Textilindustrie</t>
  </si>
  <si>
    <t>04 01</t>
  </si>
  <si>
    <t>Abfälle aus der Leder- und Pelzindustrie</t>
  </si>
  <si>
    <t>04 01 01</t>
  </si>
  <si>
    <t>Fleischabschabungen und Häuteabfälle</t>
  </si>
  <si>
    <t>04 01 02</t>
  </si>
  <si>
    <t>geäschertes Leimleder</t>
  </si>
  <si>
    <t>04 01 03*</t>
  </si>
  <si>
    <t>Entfettungsabfälle, lösemittelhaltig, ohne flüssige Phase</t>
  </si>
  <si>
    <t>04 01 04</t>
  </si>
  <si>
    <t>chromhaltige Gerbereibrühe</t>
  </si>
  <si>
    <t>04 01 05</t>
  </si>
  <si>
    <t>chromfreie Gerbereibrühe</t>
  </si>
  <si>
    <t>04 01 06</t>
  </si>
  <si>
    <t>chromhaltige Schlämme, insbesondere aus der betriebseigenen Abwasserbehandlung</t>
  </si>
  <si>
    <t>04 01 07</t>
  </si>
  <si>
    <t>chromfreie Schlämme, insbesondere aus der betriebseigenen Abwasserbehandlung</t>
  </si>
  <si>
    <t>04 01 08</t>
  </si>
  <si>
    <t>chromhaltige Abfälle aus gegerbtem Leder (Abschnitte, Schleifstaub, Falzspäne)</t>
  </si>
  <si>
    <t>04 01 09</t>
  </si>
  <si>
    <t>Abfälle aus der Zurichtung und dem Finish</t>
  </si>
  <si>
    <t>04 01 99</t>
  </si>
  <si>
    <t>04 02</t>
  </si>
  <si>
    <t>Abfälle aus der Textilindustrie</t>
  </si>
  <si>
    <t>04 02 09</t>
  </si>
  <si>
    <t>Abfälle aus Verbundmaterialien (imprägnierte Textilien, Elastomer, Plastomer)</t>
  </si>
  <si>
    <t>04 02 10</t>
  </si>
  <si>
    <t>organische Stoffe aus Naturstoffen (z.B. Fette, Wachse)</t>
  </si>
  <si>
    <t>04 02 14*</t>
  </si>
  <si>
    <t>Abfälle aus dem Finish, die organische Lösungsmittel enthalten</t>
  </si>
  <si>
    <t>04 02 15</t>
  </si>
  <si>
    <t>Abfälle aus dem Finish mit Ausnahme derjenigen, die unter 04 02 14 fallen</t>
  </si>
  <si>
    <t>04 02 16*</t>
  </si>
  <si>
    <t>Farbstoffe und Pigmente, die gefährliche Stoffe enthalten</t>
  </si>
  <si>
    <t>04 02 17</t>
  </si>
  <si>
    <t>Farbstoffe und Pigmente mit Ausnahme derjenigen, die unter 04 02 16 fallen</t>
  </si>
  <si>
    <t>04 02 19*</t>
  </si>
  <si>
    <t>Schlämme aus der betriebseigenen Abwasserbehandlung, die gefährliche Stoffe enthalten</t>
  </si>
  <si>
    <t>04 02 20</t>
  </si>
  <si>
    <t>Schlämme aus der betriebseigenen Abwasserbehandlung mit Ausnahme derjenigen, die unter 04 02 19 fallen</t>
  </si>
  <si>
    <t>04 02 21</t>
  </si>
  <si>
    <t>Abfälle aus unbehandelten Textilfasern</t>
  </si>
  <si>
    <t>04 02 22</t>
  </si>
  <si>
    <t>Abfälle aus verarbeiteten Textilfasern</t>
  </si>
  <si>
    <t>04 02 99</t>
  </si>
  <si>
    <t>Abfälle aus der Erdölraffination, Erdgasreinigung und Kohlepyrolyse</t>
  </si>
  <si>
    <t>05 01</t>
  </si>
  <si>
    <t>Abfälle aus der Erdölraffination</t>
  </si>
  <si>
    <t>05 01 02*</t>
  </si>
  <si>
    <t>Entsalzungsschlämme</t>
  </si>
  <si>
    <t>05 01 03*</t>
  </si>
  <si>
    <t>Bodenschlämme aus Tanks</t>
  </si>
  <si>
    <t>05 01 04*</t>
  </si>
  <si>
    <t>saure Alkylschlämme</t>
  </si>
  <si>
    <t>05 01 05*</t>
  </si>
  <si>
    <t>verschüttetes Öl</t>
  </si>
  <si>
    <t>05 01 06*</t>
  </si>
  <si>
    <t>ölhaltige Schlämme aus Betriebsvorgängen und Instandhaltung</t>
  </si>
  <si>
    <t>05 01 07*</t>
  </si>
  <si>
    <t>Säureteere</t>
  </si>
  <si>
    <t>05 01 08*</t>
  </si>
  <si>
    <t>andere Teere</t>
  </si>
  <si>
    <t>05 01 09*</t>
  </si>
  <si>
    <t>05 01 10</t>
  </si>
  <si>
    <t>Schlämme aus der betriebseigenen Abwasserbehandlung mit Ausnahme derjenigen, die unter 05 01 09 fallen</t>
  </si>
  <si>
    <t>05 01 11*</t>
  </si>
  <si>
    <t>Abfälle aus der Brennstoffreinigung mit Basen</t>
  </si>
  <si>
    <t>05 01 12*</t>
  </si>
  <si>
    <t>säurehaltige Öle</t>
  </si>
  <si>
    <t>05 01 13</t>
  </si>
  <si>
    <t>Schlämme aus der Kesselspeisewasseraufbereitung</t>
  </si>
  <si>
    <t>05 01 14</t>
  </si>
  <si>
    <t>Abfälle aus Kühlkolonnen</t>
  </si>
  <si>
    <t>05 01 15*</t>
  </si>
  <si>
    <t>gebrauchte Filtertone</t>
  </si>
  <si>
    <t>05 01 16</t>
  </si>
  <si>
    <t>schwefelhaltige Abfälle aus der Ölentschwefelung</t>
  </si>
  <si>
    <t>05 01 17</t>
  </si>
  <si>
    <t>05 01 99</t>
  </si>
  <si>
    <t>05 06</t>
  </si>
  <si>
    <t>Abfälle aus der Kohlepyrolyse</t>
  </si>
  <si>
    <t>05 06 01*</t>
  </si>
  <si>
    <t>05 06 03*</t>
  </si>
  <si>
    <t>05 06 04</t>
  </si>
  <si>
    <t>05 06 99</t>
  </si>
  <si>
    <t>05 07</t>
  </si>
  <si>
    <t>Abfälle aus Erdgasreinigung und -transport</t>
  </si>
  <si>
    <t>05 07 01*</t>
  </si>
  <si>
    <t>quecksilberhaltige Abfälle</t>
  </si>
  <si>
    <t>05 07 02</t>
  </si>
  <si>
    <t>schwefelhaltige Abfälle</t>
  </si>
  <si>
    <t>05 07 99</t>
  </si>
  <si>
    <t>Abfälle aus anorganisch-chemischen Prozessen</t>
  </si>
  <si>
    <t>06 01</t>
  </si>
  <si>
    <t>Abfälle aus Herstellung, Zubereitung, Vertrieb und Anwendung (HZVA) von Säuren</t>
  </si>
  <si>
    <t>06 01 01*</t>
  </si>
  <si>
    <t>Schwefelsäure und schweflige Säure</t>
  </si>
  <si>
    <t>06 01 02*</t>
  </si>
  <si>
    <t>Salzsäure</t>
  </si>
  <si>
    <t>06 01 03*</t>
  </si>
  <si>
    <t>Flusssäure</t>
  </si>
  <si>
    <t>06 01 04*</t>
  </si>
  <si>
    <t>Phosphorsäure und phosphorige Säure</t>
  </si>
  <si>
    <t>06 01 05*</t>
  </si>
  <si>
    <t>Salpetersäure und salpetrige Säure</t>
  </si>
  <si>
    <t>06 01 06*</t>
  </si>
  <si>
    <t>andere Säuren</t>
  </si>
  <si>
    <t>06 01 99</t>
  </si>
  <si>
    <t>06 02</t>
  </si>
  <si>
    <t>Abfälle aus HZVA von Basen</t>
  </si>
  <si>
    <t>06 02 01*</t>
  </si>
  <si>
    <t>Calciumhydroxid</t>
  </si>
  <si>
    <t>06 02 03*</t>
  </si>
  <si>
    <t>Ammoniumhydroxid</t>
  </si>
  <si>
    <t>06 02 04*</t>
  </si>
  <si>
    <t>Natrium- und Kaliumhydroxid</t>
  </si>
  <si>
    <t>06 02 05*</t>
  </si>
  <si>
    <t>andere Basen</t>
  </si>
  <si>
    <t>06 02 99</t>
  </si>
  <si>
    <t>06 03</t>
  </si>
  <si>
    <t>Abfälle aus HZVA von Salzen, Salzlösungen und Metalloxiden</t>
  </si>
  <si>
    <t>06 03 11*</t>
  </si>
  <si>
    <t>feste Salze und Lösungen, die Cyanid enthalten</t>
  </si>
  <si>
    <t>06 03 13*</t>
  </si>
  <si>
    <t>feste Salze und Lösungen, die Schwermetalle enthalten</t>
  </si>
  <si>
    <t>06 03 14</t>
  </si>
  <si>
    <t>feste Salze und Lösungen mit Ausnahme derjenigen, die unter 06 03 11 und 06 03 13 fallen</t>
  </si>
  <si>
    <t>06 03 15*</t>
  </si>
  <si>
    <t>Metalloxide, die Schwermetalle enthalten</t>
  </si>
  <si>
    <t>06 03 16</t>
  </si>
  <si>
    <t>Metalloxide mit Ausnahme derjenigen, die unter 06 03 15 fallen</t>
  </si>
  <si>
    <t>06 03 99</t>
  </si>
  <si>
    <t>06 04</t>
  </si>
  <si>
    <t>Metallhaltige Abfälle mit Ausnahme derjenigen, die unter 06 03 fallen</t>
  </si>
  <si>
    <t>06 04 03*</t>
  </si>
  <si>
    <t>arsenhaltige Abfälle</t>
  </si>
  <si>
    <t>06 04 04*</t>
  </si>
  <si>
    <t>06 04 05*</t>
  </si>
  <si>
    <t>Abfälle, die andere Schwermetalle enthalten</t>
  </si>
  <si>
    <t>06 04 99</t>
  </si>
  <si>
    <t>06 05</t>
  </si>
  <si>
    <t>06 05 02*</t>
  </si>
  <si>
    <t>06 05 03</t>
  </si>
  <si>
    <t>Schlämme aus der betriebseigenen Abwasserbehandlung mit Ausnahme derjenigen, die unter 06 05 02 fallen</t>
  </si>
  <si>
    <t>06 06</t>
  </si>
  <si>
    <t>Abfälle aus HZVA von schwefelhaltigen Chemikalien, aus Schwefelchemie und Entschwefelungsprozessen</t>
  </si>
  <si>
    <t>06 06 02*</t>
  </si>
  <si>
    <t>Abfälle, die gefährliche Sulfide enthalten</t>
  </si>
  <si>
    <t>06 06 03</t>
  </si>
  <si>
    <t>sulfidhaltige Abfälle mit Ausnahme derjenigen, die unter 06 06 02 fallen</t>
  </si>
  <si>
    <t>06 06 99</t>
  </si>
  <si>
    <t>06 07</t>
  </si>
  <si>
    <t>Abfälle aus HZVA von Halogenen und aus der Halogenchemie</t>
  </si>
  <si>
    <t>06 07 01*</t>
  </si>
  <si>
    <t>asbesthaltige Abfälle aus der Elektrolyse</t>
  </si>
  <si>
    <t>06 07 02*</t>
  </si>
  <si>
    <t>Aktivkohle aus der Chlorherstellung</t>
  </si>
  <si>
    <t>06 07 03*</t>
  </si>
  <si>
    <t>quecksilberhaltige Bariumsulfatschlämme</t>
  </si>
  <si>
    <t>06 07 04*</t>
  </si>
  <si>
    <t>Lösungen und Säuren, z.B. Kontaktsäure</t>
  </si>
  <si>
    <t>06 07 99</t>
  </si>
  <si>
    <t>06 08</t>
  </si>
  <si>
    <t>Abfälle aus HZVA von Silicium und Siliciumverbindungen</t>
  </si>
  <si>
    <t>06 08 02*</t>
  </si>
  <si>
    <t>Abfälle, die gefährliche Chlorsilane enthalten</t>
  </si>
  <si>
    <t>06 08 99</t>
  </si>
  <si>
    <t>06 09</t>
  </si>
  <si>
    <t>Abfälle aus HZVA von phosphorhaltigen Chemikalien und aus der Phosphorchemie</t>
  </si>
  <si>
    <t>06 09 02</t>
  </si>
  <si>
    <t>phosphorhaltige Schlacke</t>
  </si>
  <si>
    <t>06 09 03*</t>
  </si>
  <si>
    <t>Reaktionsabfälle auf Calciumbasis, die gefährliche Stoffe enthalten oder durch gefährliche Stoffe verunreinigt sind</t>
  </si>
  <si>
    <t>06 09 04</t>
  </si>
  <si>
    <t>Reaktionsabfälle auf Calciumbasis mit Ausnahme derjenigen, die unter 06 09 03 fallen</t>
  </si>
  <si>
    <t>06 09 99</t>
  </si>
  <si>
    <t>06 10</t>
  </si>
  <si>
    <t>Abfälle aus HZVA von stickstoffhaltigen Chemikalien, aus der Stickstoffchemie und der Herstellung von Düngemitteln</t>
  </si>
  <si>
    <t>06 10 02*</t>
  </si>
  <si>
    <t>Abfälle, die gefährliche Stoffe enthalten</t>
  </si>
  <si>
    <t>06 10 99</t>
  </si>
  <si>
    <t>06 11</t>
  </si>
  <si>
    <t>Abfälle aus der Herstellung von anorganischen Pigmenten und Farbgebern</t>
  </si>
  <si>
    <t>06 11 01</t>
  </si>
  <si>
    <t>Reaktionsabfälle auf Calciumbasis aus der Titandioxidherstellung</t>
  </si>
  <si>
    <t>06 11 99</t>
  </si>
  <si>
    <t>06 13</t>
  </si>
  <si>
    <t>Abfälle aus anorganisch-chemischen Prozessen a. n. g.</t>
  </si>
  <si>
    <t>06 13 01*</t>
  </si>
  <si>
    <t>anorganische Pflanzenschutzmittel, Holzschutzmittel und andere Biozide</t>
  </si>
  <si>
    <t>06 13 02*</t>
  </si>
  <si>
    <t>gebrauchte Aktivkohle (außer 06 07 02)</t>
  </si>
  <si>
    <t>06 13 03</t>
  </si>
  <si>
    <t>Industrieruß</t>
  </si>
  <si>
    <t>06 13 04*</t>
  </si>
  <si>
    <t>Abfälle aus der Asbestverarbeitung</t>
  </si>
  <si>
    <t>06 13 05*</t>
  </si>
  <si>
    <t>Ofen- und Kaminruß</t>
  </si>
  <si>
    <t>06 13 99</t>
  </si>
  <si>
    <t>Abfälle aus organisch-chemischen Prozessen</t>
  </si>
  <si>
    <t>07 01</t>
  </si>
  <si>
    <t>Abfälle aus Herstellung, Zubereitung, Vertrieb und Anwendung (HZVA) organischer Grundchemikalien</t>
  </si>
  <si>
    <t>07 01 01*</t>
  </si>
  <si>
    <t>wässrige Waschflüssigkeiten und Mutterlaugen</t>
  </si>
  <si>
    <t>07 01 03*</t>
  </si>
  <si>
    <t>halogenorganische Lösemittel, Waschflüssigkeiten und Mutterlaugen</t>
  </si>
  <si>
    <t>07 01 04*</t>
  </si>
  <si>
    <t>andere organische Lösemittel, Waschflüssigkeiten und Mutterlaugen</t>
  </si>
  <si>
    <t>07 01 07*</t>
  </si>
  <si>
    <t>halogenierte Reaktions- und Destillationsrückstände</t>
  </si>
  <si>
    <t>07 01 08*</t>
  </si>
  <si>
    <t>andere Reaktions- und Destillationsrückstände</t>
  </si>
  <si>
    <t>07 01 09*</t>
  </si>
  <si>
    <t>halogenierte Filterkuchen, gebrauchte Aufsaugmaterialien</t>
  </si>
  <si>
    <t>07 01 10*</t>
  </si>
  <si>
    <t>andere Filterkuchen, gebrauchte Aufsaugmaterialien</t>
  </si>
  <si>
    <t>07 01 11*</t>
  </si>
  <si>
    <t>07 01 12</t>
  </si>
  <si>
    <t>Schlämme aus der betriebseigenen Abwasserbehandlung mit Ausnahme derjenigen, die unter 07 01 11 fallen</t>
  </si>
  <si>
    <t>07 01 99</t>
  </si>
  <si>
    <t>07 02</t>
  </si>
  <si>
    <t>Abfälle aus HZVA von Kunststoffen, synthetischem Gummi und Kunstfasern</t>
  </si>
  <si>
    <t>07 02 01*</t>
  </si>
  <si>
    <t>07 02 03*</t>
  </si>
  <si>
    <t>07 02 04*</t>
  </si>
  <si>
    <t>07 02 07*</t>
  </si>
  <si>
    <t>07 02 08*</t>
  </si>
  <si>
    <t>07 02 09*</t>
  </si>
  <si>
    <t>07 02 10*</t>
  </si>
  <si>
    <t>07 02 11*</t>
  </si>
  <si>
    <t>07 02 12</t>
  </si>
  <si>
    <t>Schlämme aus der betriebseigenen Abwasserbehandlung mit Ausnahme derjenigen, die unter 07 02 11 fallen</t>
  </si>
  <si>
    <t>07 02 13</t>
  </si>
  <si>
    <t>Kunststoffabfälle</t>
  </si>
  <si>
    <t>07 02 14*</t>
  </si>
  <si>
    <t>Abfälle von Zusatzstoffen, die gefährliche Stoffe enthalten</t>
  </si>
  <si>
    <t>07 02 15</t>
  </si>
  <si>
    <t>Abfälle von Zusatzstoffen mit Ausnahme derjenigen, die unter 07 02 14 fallen</t>
  </si>
  <si>
    <t>07 02 16*</t>
  </si>
  <si>
    <t>Abfälle, die gefährliche Silicone enthalten</t>
  </si>
  <si>
    <t>07 02 17</t>
  </si>
  <si>
    <t>siliconhaltige Abfälle, andere als die in 07 02 16 genannten</t>
  </si>
  <si>
    <t>07 02 99</t>
  </si>
  <si>
    <t>07 03</t>
  </si>
  <si>
    <t>Abfälle aus HZVA von organischen Farbstoffen und Pigmenten (außer 06 11)</t>
  </si>
  <si>
    <t>07 03 01*</t>
  </si>
  <si>
    <t>07 03 03*</t>
  </si>
  <si>
    <t>07 03 04*</t>
  </si>
  <si>
    <t>07 03 07*</t>
  </si>
  <si>
    <t>07 03 08*</t>
  </si>
  <si>
    <t>07 03 09*</t>
  </si>
  <si>
    <t>07 03 10*</t>
  </si>
  <si>
    <t>07 03 11*</t>
  </si>
  <si>
    <t>07 03 12</t>
  </si>
  <si>
    <t>Schlämme aus der betriebseigenen Abwasserbehandlung mit Ausnahme derjenigen, die unter 07 03 11 fallen</t>
  </si>
  <si>
    <t>07 03 99</t>
  </si>
  <si>
    <t>07 04</t>
  </si>
  <si>
    <t>Abfälle aus HZVA von organischen Pflanzenschutzmitteln (außer 02 01 08 und 02 01 09), Holzschutzmitteln (außer 03 02) und anderen Bioziden</t>
  </si>
  <si>
    <t>07 04 01*</t>
  </si>
  <si>
    <t>07 04 03*</t>
  </si>
  <si>
    <t>07 04 04*</t>
  </si>
  <si>
    <t>07 04 07*</t>
  </si>
  <si>
    <t>07 04 08*</t>
  </si>
  <si>
    <t>07 04 09*</t>
  </si>
  <si>
    <t>07 04 10*</t>
  </si>
  <si>
    <t>07 04 11*</t>
  </si>
  <si>
    <t>07 04 12</t>
  </si>
  <si>
    <t>Schlämme aus der betriebseigenen Abwasserbehandlung mit Ausnahme derjenigen, die unter 07 04 11 fallen</t>
  </si>
  <si>
    <t>07 04 13*</t>
  </si>
  <si>
    <t>feste Abfälle, die gefährliche Stoffe enthalten</t>
  </si>
  <si>
    <t>07 04 99</t>
  </si>
  <si>
    <t>07 05</t>
  </si>
  <si>
    <t>Abfälle aus HZVA von Pharmazeutika</t>
  </si>
  <si>
    <t>07 05 01*</t>
  </si>
  <si>
    <t>07 05 03*</t>
  </si>
  <si>
    <t>07 05 04*</t>
  </si>
  <si>
    <t>07 05 07*</t>
  </si>
  <si>
    <t>07 05 08*</t>
  </si>
  <si>
    <t>07 05 09*</t>
  </si>
  <si>
    <t>07 05 10*</t>
  </si>
  <si>
    <t>07 05 11*</t>
  </si>
  <si>
    <t>07 05 12</t>
  </si>
  <si>
    <t>Schlämme aus der betriebseigenen Abwasserbehandlung mit Ausnahme derjenigen, die unter 07 05 11 fallen</t>
  </si>
  <si>
    <t>07 05 13*</t>
  </si>
  <si>
    <t>07 05 14</t>
  </si>
  <si>
    <t>feste Abfälle mit Ausnahme derjenigen, die unter 07 05 13 fallen</t>
  </si>
  <si>
    <t>07 05 99</t>
  </si>
  <si>
    <t>07 06</t>
  </si>
  <si>
    <t>Abfälle aus HZVA von Fetten, Schmierstoffen, Seifen, Waschmitteln, Desinfektionsmitteln und Körperpflegemitteln</t>
  </si>
  <si>
    <t>07 06 01*</t>
  </si>
  <si>
    <t>07 06 03*</t>
  </si>
  <si>
    <t>07 06 04*</t>
  </si>
  <si>
    <t>07 06 07*</t>
  </si>
  <si>
    <t>07 06 08*</t>
  </si>
  <si>
    <t>07 06 09*</t>
  </si>
  <si>
    <t>07 06 10*</t>
  </si>
  <si>
    <t>07 06 11*</t>
  </si>
  <si>
    <t>07 06 12</t>
  </si>
  <si>
    <t>Schlämme aus der betriebseigenen Abwasserbehandlung mit Ausnahme derjenigen, die unter 07 06 11 fallen</t>
  </si>
  <si>
    <t>07 06 99</t>
  </si>
  <si>
    <t>07 07</t>
  </si>
  <si>
    <t>Abfälle aus HZVA von Feinchemikalien und Chemikalien a. n. g.</t>
  </si>
  <si>
    <t>07 07 01*</t>
  </si>
  <si>
    <t>07 07 03*</t>
  </si>
  <si>
    <t>07 07 04*</t>
  </si>
  <si>
    <t>07 07 07*</t>
  </si>
  <si>
    <t>07 07 08*</t>
  </si>
  <si>
    <t>07 07 09*</t>
  </si>
  <si>
    <t>07 07 10*</t>
  </si>
  <si>
    <t>07 07 11*</t>
  </si>
  <si>
    <t>07 07 12</t>
  </si>
  <si>
    <t>Schlämme aus der betriebseigenen Abwasserbehandlung mit Ausnahme derjenigen, die unter 07 07 11 fallen</t>
  </si>
  <si>
    <t>07 07 99</t>
  </si>
  <si>
    <t>Abfälle aus Herstellung, Zubereitung, Vertrieb und Anwendung (HZVA) von Beschichtungen (Farben, Lacke, Email), Klebstoffen, Dichtmassen und Druckfarben</t>
  </si>
  <si>
    <t>08 01</t>
  </si>
  <si>
    <t>Abfälle aus HZVA und Entfernung von Farben und Lacken</t>
  </si>
  <si>
    <t>08 01 11*</t>
  </si>
  <si>
    <t>Farb- und Lackabfälle, die organische Lösemittel oder andere gefährliche Stoffe enthalten</t>
  </si>
  <si>
    <t>08 01 12</t>
  </si>
  <si>
    <t>Farb- und Lackabfälle mit Ausnahme derjenigen, die unter 08 01 11 fallen</t>
  </si>
  <si>
    <t>08 01 13*</t>
  </si>
  <si>
    <t>Farb- und Lackschlämme, die organische Lösemittel oder andere gefährliche Stoffe enthalten</t>
  </si>
  <si>
    <t>08 01 14</t>
  </si>
  <si>
    <t>Farb- und Lackschlämme mit Ausnahme derjenigen, die unter 08 01 13 fallen</t>
  </si>
  <si>
    <t>08 01 15*</t>
  </si>
  <si>
    <t>wässrige Schlämme, die Farben oder Lacke mit organischen Lösemitteln oder anderen gefährlichen Stoffen enthalten</t>
  </si>
  <si>
    <t>08 01 16</t>
  </si>
  <si>
    <t>wässrige Schlämme, die Farben oder Lacke enthalten, mit Ausnahme derjenigen, die unter 08 01 15 fallen</t>
  </si>
  <si>
    <t>08 01 17*</t>
  </si>
  <si>
    <t>Abfälle aus der Farb- oder Lackentfernung, die organische Lösemittel oder andere gefährliche Stoffe enthalten</t>
  </si>
  <si>
    <t>08 01 18</t>
  </si>
  <si>
    <t>Abfälle aus der Farb- oder Lackentfernung mit Ausnahme derjenigen, die unter 08 01 17 fallen</t>
  </si>
  <si>
    <t>08 01 19*</t>
  </si>
  <si>
    <t>wässrige Suspensionen, die Farben oder Lacke mit organischen Lösemitteln oder anderen gefährlichen Stoffen enthalten</t>
  </si>
  <si>
    <t>08 01 20</t>
  </si>
  <si>
    <t>wässrige Suspensionen, die Farben oder Lacke enthalten, mit Ausnahme derjenigen, die unter 08 01 19 fallen</t>
  </si>
  <si>
    <t>08 01 21*</t>
  </si>
  <si>
    <t>Farb- oder Lackentfernerabfälle</t>
  </si>
  <si>
    <t>08 01 99</t>
  </si>
  <si>
    <t>08 02</t>
  </si>
  <si>
    <t>Abfälle aus HZVA anderer Beschichtungen (einschließlich keramischer Werkstoffe)</t>
  </si>
  <si>
    <t>08 02 01</t>
  </si>
  <si>
    <t>Abfälle von Beschichtungspulver</t>
  </si>
  <si>
    <t>08 02 02</t>
  </si>
  <si>
    <t>wässrige Schlämme, die keramische Werkstoffe enthalten</t>
  </si>
  <si>
    <t>08 02 03</t>
  </si>
  <si>
    <t>wässrige Suspensionen, die keramische Werkstoffe enthalten</t>
  </si>
  <si>
    <t>08 02 99</t>
  </si>
  <si>
    <t>08 03</t>
  </si>
  <si>
    <t>Abfälle aus HZVA von Druckfarben</t>
  </si>
  <si>
    <t>08 03 07</t>
  </si>
  <si>
    <t>wässrige Schlämme, die Druckfarben enthalten</t>
  </si>
  <si>
    <t>08 03 08</t>
  </si>
  <si>
    <t>wässrige flüssige Abfälle, die Druckfarben enthalten</t>
  </si>
  <si>
    <t>08 03 12*</t>
  </si>
  <si>
    <t>Druckfarbenabfälle, die gefährliche Stoffe enthalten</t>
  </si>
  <si>
    <t>08 03 13</t>
  </si>
  <si>
    <t>Druckfarbenabfälle mit Ausnahme derjenigen, die unter 08 03 12 fallen</t>
  </si>
  <si>
    <t>08 03 14*</t>
  </si>
  <si>
    <t>Druckfarbenschlämme, die gefährliche Stoffe enthalten</t>
  </si>
  <si>
    <t>08 03 15</t>
  </si>
  <si>
    <t>Druckfarbenschlämme mit Ausnahme derjenigen, die unter 08 03 14 fallen</t>
  </si>
  <si>
    <t>08 03 16*</t>
  </si>
  <si>
    <t>Abfälle von Ätzlösungen</t>
  </si>
  <si>
    <t>08 03 17*</t>
  </si>
  <si>
    <t>Tonerabfälle, die gefährliche Stoffe enthalten</t>
  </si>
  <si>
    <t>08 03 18</t>
  </si>
  <si>
    <t>Tonerabfälle mit Ausnahme derjenigen, die unter 08 03 17 fallen</t>
  </si>
  <si>
    <t>08 03 19*</t>
  </si>
  <si>
    <t>Dispersionsöl</t>
  </si>
  <si>
    <t>08 03 99</t>
  </si>
  <si>
    <t>08 04</t>
  </si>
  <si>
    <t>Abfälle aus HZVA von Klebstoffen und Dichtmassen (einschließlich wasserabweisender Materialien)</t>
  </si>
  <si>
    <t>08 04 09*</t>
  </si>
  <si>
    <t>Klebstoff- und Dichtmassenabfälle, die organische Lösemittel oder andere gefährliche Stoffe enthalten</t>
  </si>
  <si>
    <t>08 04 10</t>
  </si>
  <si>
    <t>Klebstoff- und Dichtmassenabfälle mit Ausnahme derjenigen, die unter 08 04 09 fallen</t>
  </si>
  <si>
    <t>08 04 11*</t>
  </si>
  <si>
    <t>klebstoff- und dichtmassenhaltige Schlämme, die organische Lösemittel oder andere gefährliche Stoffe enthalten</t>
  </si>
  <si>
    <t>08 04 12</t>
  </si>
  <si>
    <t>klebstoff- und dichtmassenhaltige Schlämme mit Ausnahme derjenigen, die unter 08 04 11 fallen</t>
  </si>
  <si>
    <t>08 04 13*</t>
  </si>
  <si>
    <t>wässrige Schlämme, die Klebstoffe oder Dichtmassen mit organischen Lösemitteln oder anderen gefährlichen Stoffen enthalten</t>
  </si>
  <si>
    <t>08 04 14</t>
  </si>
  <si>
    <t>wässrige Schlämme, die Klebstoffe oder Dichtmassen enthalten, mit Ausnahme derjenigen, die unter 08 04 13 fallen</t>
  </si>
  <si>
    <t>08 04 15*</t>
  </si>
  <si>
    <t>wässrige flüssige Abfälle, die Klebstoffe oder Dichtmassen mit organischen Lösemitteln oder anderen gefährlichen Stoffen enthalten</t>
  </si>
  <si>
    <t>08 04 16</t>
  </si>
  <si>
    <t>wässrige flüssige Abfälle, die Klebstoffe oder Dichtmassen enthalten, mit Ausnahme derjenigen, die unter 08 04 15 fallen</t>
  </si>
  <si>
    <t>08 04 17*</t>
  </si>
  <si>
    <t>Harzöle</t>
  </si>
  <si>
    <t>08 04 99</t>
  </si>
  <si>
    <t>08 05</t>
  </si>
  <si>
    <t>Nicht unter 08 aufgeführte Abfälle</t>
  </si>
  <si>
    <t>08 05 01*</t>
  </si>
  <si>
    <t>Isocyanatabfälle</t>
  </si>
  <si>
    <t>Abfälle aus der fotografischen Industrie</t>
  </si>
  <si>
    <t>09 01</t>
  </si>
  <si>
    <t>09 01 01*</t>
  </si>
  <si>
    <t>Entwickler und Aktivatorenlösungen auf Wasserbasis</t>
  </si>
  <si>
    <t>09 01 02*</t>
  </si>
  <si>
    <t>Offsetdruckplatten-Entwicklerlösungen auf Wasserbasis</t>
  </si>
  <si>
    <t>09 01 03*</t>
  </si>
  <si>
    <t>Entwicklerlösungen auf Lösemittelbasis</t>
  </si>
  <si>
    <t>09 01 04*</t>
  </si>
  <si>
    <t>Fixierbäder</t>
  </si>
  <si>
    <t>09 01 05*</t>
  </si>
  <si>
    <t>Bleichlösungen und Bleich-Fixier-Bäder</t>
  </si>
  <si>
    <t>09 01 06*</t>
  </si>
  <si>
    <t>silberhaltige Abfälle aus der betriebseigenen Behandlung fotografischer Abfälle</t>
  </si>
  <si>
    <t>09 01 07</t>
  </si>
  <si>
    <t>Filme und fotografische Papiere, die Silber oder Silberverbindungen enthalten</t>
  </si>
  <si>
    <t>09 01 08</t>
  </si>
  <si>
    <t>Filme und fotografische Papiere, die kein Silber und keine Silberverbindungen enthalten</t>
  </si>
  <si>
    <t>09 01 10</t>
  </si>
  <si>
    <t>Einwegkameras ohne Batterien</t>
  </si>
  <si>
    <t>09 01 11*</t>
  </si>
  <si>
    <t>Einwegkameras mit Batterien, die unter 16 06 01, 16 06 02 oder 16 06 03 fallen</t>
  </si>
  <si>
    <t>09 01 12</t>
  </si>
  <si>
    <t>Einwegkameras mit Batterien mit Ausnahme derjenigen, die unter 09 01 11 fallen</t>
  </si>
  <si>
    <t>09 01 13*</t>
  </si>
  <si>
    <t>wässrige flüssige Abfälle aus der betriebseigenen Silberrückgewinnung mit Ausnahme derjenigen, die unter 09 01 06 fallen</t>
  </si>
  <si>
    <t>09 01 99</t>
  </si>
  <si>
    <t>Abfälle aus thermischen Prozessen</t>
  </si>
  <si>
    <t>10 01</t>
  </si>
  <si>
    <t>Abfälle aus Kraftwerken und anderen Verbrennungsanlagen (außer 19)</t>
  </si>
  <si>
    <t>10 01 01</t>
  </si>
  <si>
    <t>Rost- und Kesselasche, Schlacken und Kesselstaub mit Ausnahme von Kesselstaub, der unter 10 01 04 fällt</t>
  </si>
  <si>
    <t>10 01 02</t>
  </si>
  <si>
    <t>Filterstäube aus Kohlefeuerung</t>
  </si>
  <si>
    <t>10 01 03</t>
  </si>
  <si>
    <t>Filterstäube aus Torffeuerung und Feuerung mit (unbehandeltem) Holz</t>
  </si>
  <si>
    <t>10 01 04*</t>
  </si>
  <si>
    <t>Filterstäube und Kesselstaub aus Ölfeuerung</t>
  </si>
  <si>
    <t>10 01 05</t>
  </si>
  <si>
    <t>Reaktionsabfälle auf Calciumbasis aus der Rauchgasentschwefelung in fester Form</t>
  </si>
  <si>
    <t>10 01 07</t>
  </si>
  <si>
    <t>Reaktionsabfälle auf Calciumbasis aus der Rauchgasentschwefelung in Form von Schlämmen</t>
  </si>
  <si>
    <t>10 01 09*</t>
  </si>
  <si>
    <t>10 01 13*</t>
  </si>
  <si>
    <t>Filterstäube aus emulgierten, als Brennstoffe verwendeten Kohlenwasserstoffen</t>
  </si>
  <si>
    <t>10 01 14*</t>
  </si>
  <si>
    <t>Rost- und Kesselasche, Schlacken und Kesselstaub aus der Abfallmitverbrennung, die gefährliche Stoffe enthalten</t>
  </si>
  <si>
    <t>10 01 15</t>
  </si>
  <si>
    <t>Rost- und Kesselasche, Schlacken und Kesselstaub aus der Abfallmitverbrennung mit Ausnahme derjenigen, die unter 10 01 14 fallen</t>
  </si>
  <si>
    <t>10 01 16*</t>
  </si>
  <si>
    <t>Filterstäube aus der Abfallmitverbrennung, die gefährliche Stoffe enthalten</t>
  </si>
  <si>
    <t>10 01 17</t>
  </si>
  <si>
    <t>Filterstäube aus der Abfallmitverbrennung mit Ausnahme derjenigen, die unter 10 01 16 fallen</t>
  </si>
  <si>
    <t>10 01 18*</t>
  </si>
  <si>
    <t>Abfälle aus der Abgasbehandlung, die gefährliche Stoffe enthalten</t>
  </si>
  <si>
    <t>10 01 19</t>
  </si>
  <si>
    <t>Abfälle aus der Abgasbehandlung mit Ausnahme derjenigen, die unter 10 01 05, 10 01 07 und 10 01 18 fallen</t>
  </si>
  <si>
    <t>10 01 20*</t>
  </si>
  <si>
    <t>10 01 21</t>
  </si>
  <si>
    <t>Schlämme aus der betriebseigenen Abwasserbehandlung mit Ausnahme derjenigen, die unter 10 01 20 fallen</t>
  </si>
  <si>
    <t>10 01 22*</t>
  </si>
  <si>
    <t>wässrige Schlämme aus der Kesselreinigung, die gefährliche Stoffe enthalten</t>
  </si>
  <si>
    <t>10 01 23</t>
  </si>
  <si>
    <t>wässrige Schlämme aus der Kesselreinigung mit Ausnahme derjenigen, die unter 10 01 22 fallen</t>
  </si>
  <si>
    <t>10 01 24</t>
  </si>
  <si>
    <t>Sande aus der Wirbelschichtfeuerung</t>
  </si>
  <si>
    <t>10 01 25</t>
  </si>
  <si>
    <t>Abfälle aus der Lagerung und Vorbereitung von Brennstoffen für Kohlekraftwerke</t>
  </si>
  <si>
    <t>10 01 26</t>
  </si>
  <si>
    <t>Abfälle aus der Kühlwasserbehandlung</t>
  </si>
  <si>
    <t>10 01 99</t>
  </si>
  <si>
    <t>10 02</t>
  </si>
  <si>
    <t>Abfälle aus der Eisen- und Stahlindustrie</t>
  </si>
  <si>
    <t>10 02 01</t>
  </si>
  <si>
    <t>Abfälle aus der Verarbeitung von Schlacke</t>
  </si>
  <si>
    <t>10 02 02</t>
  </si>
  <si>
    <t>unbearbeitete Schlacke</t>
  </si>
  <si>
    <t>10 02 07*</t>
  </si>
  <si>
    <t>feste Abfälle aus der Abgasbehandlung, die gefährliche Stoffe enthalten</t>
  </si>
  <si>
    <t>10 02 08</t>
  </si>
  <si>
    <t>feste Abfälle aus der Abgasbehandlung mit Ausnahme derjenigen, die unter 10 02 07 fallen</t>
  </si>
  <si>
    <t>10 02 10</t>
  </si>
  <si>
    <t>Walzzunder</t>
  </si>
  <si>
    <t>10 02 11*</t>
  </si>
  <si>
    <t>ölhaltige Abfälle aus der Kühlwasserbehandlung</t>
  </si>
  <si>
    <t>10 02 12</t>
  </si>
  <si>
    <t>Abfälle aus der Kühlwasserbehandlung mit Ausnahme derjenigen, die unter 10 02 11 fallen</t>
  </si>
  <si>
    <t>10 02 13*</t>
  </si>
  <si>
    <t>Schlämme und Filterkuchen aus der Abgasbehandlung, die gefährliche Stoffe enthalten</t>
  </si>
  <si>
    <t>10 02 14</t>
  </si>
  <si>
    <t>Schlämme und Filterkuchen aus der Abgasbehandlung mit Ausnahme derjenigen, die unter 10 02 13 fallen</t>
  </si>
  <si>
    <t>10 02 15</t>
  </si>
  <si>
    <t>andere Schlämme und Filterkuchen</t>
  </si>
  <si>
    <t>10 02 99</t>
  </si>
  <si>
    <t>10 03</t>
  </si>
  <si>
    <t>Abfälle aus der thermischen Aluminium-Metallurgie</t>
  </si>
  <si>
    <t>10 03 02</t>
  </si>
  <si>
    <t>Anodenschrott</t>
  </si>
  <si>
    <t>10 03 04*</t>
  </si>
  <si>
    <t>Schlacken aus der Erstschmelze</t>
  </si>
  <si>
    <t>10 03 05</t>
  </si>
  <si>
    <t>Aluminiumoxidabfälle</t>
  </si>
  <si>
    <t>10 03 08*</t>
  </si>
  <si>
    <t>Salzschlacken aus der Zweitschmelze</t>
  </si>
  <si>
    <t>10 03 09*</t>
  </si>
  <si>
    <t>schwarze Krätzen aus der Zweitschmelze</t>
  </si>
  <si>
    <t>10 03 15*</t>
  </si>
  <si>
    <t>Abschaum, der entzündlich ist oder in Kontakt mit Wasser entzündliche Gase in gefährlicher Menge abgibt</t>
  </si>
  <si>
    <t>10 03 16</t>
  </si>
  <si>
    <t>Abschaum mit Ausnahme desjenigen, der unter 10 03 15 fällt</t>
  </si>
  <si>
    <t>10 03 17*</t>
  </si>
  <si>
    <t>teerhaltige Abfälle aus der Anodenherstellung</t>
  </si>
  <si>
    <t>10 03 18</t>
  </si>
  <si>
    <t>Abfälle aus der Anodenherstellung, die Kohlenstoff enthalten, mit Ausnahme derjenigen, die unter 10 03 17 fallen</t>
  </si>
  <si>
    <t>10 03 19*</t>
  </si>
  <si>
    <t>Filterstaub, der gefährliche Stoffe enthält</t>
  </si>
  <si>
    <t>10 03 20</t>
  </si>
  <si>
    <t>Filterstaub mit Ausnahme von Filterstaub, der unter 10 03 19 fällt</t>
  </si>
  <si>
    <t>10 03 21*</t>
  </si>
  <si>
    <t>andere Teilchen und Staub (einschließlich Kugelmühlenstaub), die gefährliche Stoffe enthalten</t>
  </si>
  <si>
    <t>10 03 22</t>
  </si>
  <si>
    <t>andere Teilchen und Staub (einschließlich Kugelmühlenstaub) mit Ausnahme derjenigen, die unter 10 03 21 fallen</t>
  </si>
  <si>
    <t>10 03 23*</t>
  </si>
  <si>
    <t>10 03 24</t>
  </si>
  <si>
    <t>feste Abfälle aus der Abgasbehandlung mit Ausnahme derjenigen, die unter 10 03 23 fallen</t>
  </si>
  <si>
    <t>10 03 25*</t>
  </si>
  <si>
    <t>10 03 26</t>
  </si>
  <si>
    <t>Schlämme und Filterkuchen aus der Abgasbehandlung mit Ausnahme derjenigen, die unter 10 03 25 fallen</t>
  </si>
  <si>
    <t>10 03 27*</t>
  </si>
  <si>
    <t>10 03 28</t>
  </si>
  <si>
    <t>Abfälle aus der Kühlwasserbehandlung mit Ausnahme derjenigen, die unter 10 03 27 fallen</t>
  </si>
  <si>
    <t>10 03 29*</t>
  </si>
  <si>
    <t>gefährliche Stoffe enthaltende Abfälle aus der Behandlung von Salzschlacken und schwarzen Krätzen</t>
  </si>
  <si>
    <t>10 03 30</t>
  </si>
  <si>
    <t>Abfälle aus der Behandlung von Salzschlacken und schwarzen Krätzen mit Ausnahme derjenigen, die unter 10 03 29 fallen</t>
  </si>
  <si>
    <t>10 03 99</t>
  </si>
  <si>
    <t>10 04</t>
  </si>
  <si>
    <t>Abfälle aus der thermischen Bleimetallurgie</t>
  </si>
  <si>
    <t>10 04 01*</t>
  </si>
  <si>
    <t>Schlacken (Erst- und Zweitschmelze)</t>
  </si>
  <si>
    <t>10 04 02*</t>
  </si>
  <si>
    <t>Krätzen und Abschaum (Erst- und Zweitschmelze)</t>
  </si>
  <si>
    <t>10 04 03*</t>
  </si>
  <si>
    <t>Calciumarsenat</t>
  </si>
  <si>
    <t>10 04 04*</t>
  </si>
  <si>
    <t>Filterstaub</t>
  </si>
  <si>
    <t>10 04 05*</t>
  </si>
  <si>
    <t>andere Teilchen und Staub</t>
  </si>
  <si>
    <t>10 04 06*</t>
  </si>
  <si>
    <t>feste Abfälle aus der Abgasbehandlung</t>
  </si>
  <si>
    <t>10 04 07*</t>
  </si>
  <si>
    <t>Schlämme und Filterkuchen aus der Abgasbehandlung</t>
  </si>
  <si>
    <t>10 04 09*</t>
  </si>
  <si>
    <t>10 04 10</t>
  </si>
  <si>
    <t>Abfälle aus der Kühlwasserbehandlung mit Ausnahme derjenigen, die unter 10 04 09 fallen</t>
  </si>
  <si>
    <t>10 04 99</t>
  </si>
  <si>
    <t>10 05</t>
  </si>
  <si>
    <t>Abfälle aus der thermischen Zinkmetallurgie</t>
  </si>
  <si>
    <t>10 05 01</t>
  </si>
  <si>
    <t>10 05 03*</t>
  </si>
  <si>
    <t>10 05 04</t>
  </si>
  <si>
    <t>10 05 05*</t>
  </si>
  <si>
    <t>10 05 06*</t>
  </si>
  <si>
    <t>10 05 08*</t>
  </si>
  <si>
    <t>10 05 09</t>
  </si>
  <si>
    <t>Abfälle aus der Kühlwasserbehandlung mit Ausnahme derjenigen, die unter 10 05 08 fallen</t>
  </si>
  <si>
    <t>10 05 10*</t>
  </si>
  <si>
    <t>Krätzen und Abschaum, die entzündlich sind oder in Kontakt mit Wasser entzündliche Gase in gefährlicher Menge abgeben</t>
  </si>
  <si>
    <t>10 05 11</t>
  </si>
  <si>
    <t>Krätzen und Abschaum mit Ausnahme derjenigen, die unter 10 05 10 fallen</t>
  </si>
  <si>
    <t>10 05 99</t>
  </si>
  <si>
    <t>10 06</t>
  </si>
  <si>
    <t>Abfälle aus der thermischen Kupfermetallurgie</t>
  </si>
  <si>
    <t>10 06 01</t>
  </si>
  <si>
    <t>10 06 02</t>
  </si>
  <si>
    <t>10 06 03*</t>
  </si>
  <si>
    <t>10 06 04</t>
  </si>
  <si>
    <t>10 06 06*</t>
  </si>
  <si>
    <t>10 06 07*</t>
  </si>
  <si>
    <t>10 06 09*</t>
  </si>
  <si>
    <t>10 06 10</t>
  </si>
  <si>
    <t>Abfälle aus der Kühlwasserbehandlung mit Ausnahme derjenigen, die unter 10 06 09 fallen</t>
  </si>
  <si>
    <t>10 06 99</t>
  </si>
  <si>
    <t>10 07</t>
  </si>
  <si>
    <t>Abfälle aus der thermischen Silber-, Gold- und Platinmetallurgie</t>
  </si>
  <si>
    <t>10 07 01</t>
  </si>
  <si>
    <t>10 07 02</t>
  </si>
  <si>
    <t>10 07 03</t>
  </si>
  <si>
    <t>10 07 04</t>
  </si>
  <si>
    <t>10 07 05</t>
  </si>
  <si>
    <t>10 07 07*</t>
  </si>
  <si>
    <t>10 07 08</t>
  </si>
  <si>
    <t>Abfälle aus der Kühlwasserbehandlung mit Ausnahme derjenigen, die unter 10 07 07 fallen</t>
  </si>
  <si>
    <t>10 07 99</t>
  </si>
  <si>
    <t>10 08</t>
  </si>
  <si>
    <t>Abfälle aus sonstiger thermischer Nichteisenmetallurgie</t>
  </si>
  <si>
    <t>10 08 04</t>
  </si>
  <si>
    <t>Teilchen und Staub</t>
  </si>
  <si>
    <t>10 08 08*</t>
  </si>
  <si>
    <t>Salzschlacken (Erst- und Zweitschmelze)</t>
  </si>
  <si>
    <t>10 08 09</t>
  </si>
  <si>
    <t>andere Schlacken</t>
  </si>
  <si>
    <t>10 08 10*</t>
  </si>
  <si>
    <t>10 08 11</t>
  </si>
  <si>
    <t>Krätzen und Abschaum mit Ausnahme derjenigen, die unter 10 08 10 fallen</t>
  </si>
  <si>
    <t>10 08 12*</t>
  </si>
  <si>
    <t>10 08 13</t>
  </si>
  <si>
    <t>Abfälle aus der Anodenherstellung, die Kohlenstoff enthalten, mit Ausnahme derjenigen, die unter 10 08 12 fallen</t>
  </si>
  <si>
    <t>10 08 14</t>
  </si>
  <si>
    <t>10 08 15*</t>
  </si>
  <si>
    <t>10 08 16</t>
  </si>
  <si>
    <t>Filterstaub mit Ausnahme desjenigen, der unter 10 08 15 fällt</t>
  </si>
  <si>
    <t>10 08 17*</t>
  </si>
  <si>
    <t>10 08 18</t>
  </si>
  <si>
    <t>Schlämme und Filterkuchen aus der Abgasbehandlung mit Ausnahme derjenigen, die unter 10 08 17 fallen</t>
  </si>
  <si>
    <t>10 08 19*</t>
  </si>
  <si>
    <t>10 08 20</t>
  </si>
  <si>
    <t>Abfälle aus der Kühlwasserbehandlung mit Ausnahme derjenigen, die unter 10 08 19 fallen</t>
  </si>
  <si>
    <t>10 08 99</t>
  </si>
  <si>
    <t>10 09</t>
  </si>
  <si>
    <t>Abfälle vom Gießen von Eisen und Stahl</t>
  </si>
  <si>
    <t>10 09 03</t>
  </si>
  <si>
    <t>Ofenschlacke</t>
  </si>
  <si>
    <t>10 09 05*</t>
  </si>
  <si>
    <t>gefährliche Stoffe enthaltende Gießformen und -sande vor dem Gießen</t>
  </si>
  <si>
    <t>10 09 06</t>
  </si>
  <si>
    <t>Gießformen und -sande vor dem Gießen mit Ausnahme derjenigen, die unter 10 09 05 fallen</t>
  </si>
  <si>
    <t>10 09 07*</t>
  </si>
  <si>
    <t>gefährliche Stoffe enthaltende Gießformen und -sande nach dem Gießen</t>
  </si>
  <si>
    <t>10 09 08</t>
  </si>
  <si>
    <t>Gießformen und -sande nach dem Gießen mit Ausnahme derjenigen, die unter 10 09 07 fallen</t>
  </si>
  <si>
    <t>10 09 09*</t>
  </si>
  <si>
    <t>10 09 10</t>
  </si>
  <si>
    <t>Filterstaub mit Ausnahme desjenigen, der unter 10 09 09 fällt</t>
  </si>
  <si>
    <t>10 09 11*</t>
  </si>
  <si>
    <t>andere Teilchen, die gefährliche Stoffe enthalten</t>
  </si>
  <si>
    <t>10 09 12</t>
  </si>
  <si>
    <t>andere Teilchen mit Ausnahme derjenigen, die unter 10 09 11 fallen</t>
  </si>
  <si>
    <t>10 09 13*</t>
  </si>
  <si>
    <t>Abfälle von Bindemitteln, die gefährliche Stoffe enthalten</t>
  </si>
  <si>
    <t>10 09 14</t>
  </si>
  <si>
    <t>Abfälle von Bindemitteln mit Ausnahme derjenigen, die unter 10 09 13 fallen</t>
  </si>
  <si>
    <t>10 09 15*</t>
  </si>
  <si>
    <t>Abfälle aus rissanzeigenden Substanzen, die gefährliche Stoffe enthalten</t>
  </si>
  <si>
    <t>10 09 16</t>
  </si>
  <si>
    <t>Abfälle aus rissanzeigenden Substanzen mit Ausnahme derjenigen, die unter 10 09 15 fallen</t>
  </si>
  <si>
    <t>10 09 99</t>
  </si>
  <si>
    <t>10 10</t>
  </si>
  <si>
    <t>Abfälle vom Gießen von Nichteisenmetallen</t>
  </si>
  <si>
    <t>10 10 03</t>
  </si>
  <si>
    <t>10 10 05*</t>
  </si>
  <si>
    <t>10 10 06</t>
  </si>
  <si>
    <t>Gießformen und -sande vor dem Gießen mit Ausnahme derjenigen, die unter 10 10 05 fallen</t>
  </si>
  <si>
    <t>10 10 07*</t>
  </si>
  <si>
    <t>10 10 08</t>
  </si>
  <si>
    <t>Gießformen und -sande nach dem Gießen mit Ausnahme derjenigen, die unter 10 10 07 fallen</t>
  </si>
  <si>
    <t>10 10 09*</t>
  </si>
  <si>
    <t>10 10 10</t>
  </si>
  <si>
    <t>Filterstaub mit Ausnahme desjenigen, der unter 10 10 09 fällt</t>
  </si>
  <si>
    <t>10 10 11*</t>
  </si>
  <si>
    <t>10 10 12</t>
  </si>
  <si>
    <t>andere Teilchen mit Ausnahme derjenigen, die unter 10 10 11 fallen</t>
  </si>
  <si>
    <t>10 10 13*</t>
  </si>
  <si>
    <t>10 10 14</t>
  </si>
  <si>
    <t>Abfälle von Bindemitteln mit Ausnahme derjenigen, die unter 10 10 13 fallen</t>
  </si>
  <si>
    <t>10 10 15*</t>
  </si>
  <si>
    <t>10 10 16</t>
  </si>
  <si>
    <t>Abfälle aus rissanzeigenden Substanzen mit Ausnahme derjenigen, die unter 10 10 15 fallen</t>
  </si>
  <si>
    <t>10 10 99</t>
  </si>
  <si>
    <t>10 11</t>
  </si>
  <si>
    <t>Abfälle aus der Herstellung von Glas und Glaserzeugnissen</t>
  </si>
  <si>
    <t>10 11 03</t>
  </si>
  <si>
    <t>Glasfaserabfall</t>
  </si>
  <si>
    <t>10 11 05</t>
  </si>
  <si>
    <t>10 11 09*</t>
  </si>
  <si>
    <t>Gemengeabfall mit gefährlichen Stoffen vor dem Schmelzen</t>
  </si>
  <si>
    <t>10 11 10</t>
  </si>
  <si>
    <t>Gemengeabfall vor dem Schmelzen mit Ausnahme desjenigen, der unter 10 11 09 fällt</t>
  </si>
  <si>
    <t>10 11 11*</t>
  </si>
  <si>
    <t>Glasabfall in kleinen Teilchen und Glasstaub, die Schwermetalle enthalten (z.B. aus Kathodenstrahlröhren)</t>
  </si>
  <si>
    <t>10 11 12</t>
  </si>
  <si>
    <t>Glasabfall mit Ausnahme desjenigen, der unter 10 11 11 fällt</t>
  </si>
  <si>
    <t>10 11 13*</t>
  </si>
  <si>
    <t>Glaspolier- und Glasschleifschlämme, die gefährliche Stoffe enthalten</t>
  </si>
  <si>
    <t>10 11 14</t>
  </si>
  <si>
    <t>Glaspolier- und Glasschleifschlämme mit Ausnahme derjenigen, die unter 10 11 13 fallen</t>
  </si>
  <si>
    <t>10 11 15*</t>
  </si>
  <si>
    <t>10 11 16</t>
  </si>
  <si>
    <t>feste Abfälle aus der Abgasbehandlung mit Ausnahme derjenigen, die unter 10 11 15 fallen</t>
  </si>
  <si>
    <t>10 11 17*</t>
  </si>
  <si>
    <t>10 11 18</t>
  </si>
  <si>
    <t>Schlämme und Filterkuchen aus der Abgasbehandlung mit Ausnahme derjenigen, die unter 10 11 17 fallen</t>
  </si>
  <si>
    <t>10 11 19*</t>
  </si>
  <si>
    <t>feste Abfälle aus der betriebseigenen Abwasserbehandlung, die gefährliche Stoffe enthalten</t>
  </si>
  <si>
    <t>10 11 20</t>
  </si>
  <si>
    <t>feste Abfälle aus der betriebseigenen Abwasserbehandlung mit Ausnahme derjenigen, die unter 10 11 19 fallen</t>
  </si>
  <si>
    <t>10 11 99</t>
  </si>
  <si>
    <t>10 12</t>
  </si>
  <si>
    <t>Abfälle aus der Herstellung von Keramikerzeugnissen und keramischen Baustoffen wie Ziegeln, Fliesen, Steinzeug</t>
  </si>
  <si>
    <t>10 12 01</t>
  </si>
  <si>
    <t>Rohmischungen vor dem Brennen</t>
  </si>
  <si>
    <t>10 12 03</t>
  </si>
  <si>
    <t>10 12 05</t>
  </si>
  <si>
    <t>10 12 06</t>
  </si>
  <si>
    <t>verworfene Formen</t>
  </si>
  <si>
    <t>10 12 08</t>
  </si>
  <si>
    <t>Abfälle aus Keramikerzeugnissen, Ziegeln, Fliesen und Steinzeug (nach dem Brennen)</t>
  </si>
  <si>
    <t>10 12 09*</t>
  </si>
  <si>
    <t>10 12 10</t>
  </si>
  <si>
    <t>feste Abfälle aus der Abgasbehandlung mit Ausnahme derjenigen, die unter 10 12 09 fallen</t>
  </si>
  <si>
    <t>10 12 11*</t>
  </si>
  <si>
    <t>Glasurabfälle, die Schwermetalle enthalten</t>
  </si>
  <si>
    <t>10 12 12</t>
  </si>
  <si>
    <t>Glasurabfälle mit Ausnahme derjenigen, die unter 10 12 11 fallen</t>
  </si>
  <si>
    <t>10 12 13</t>
  </si>
  <si>
    <t>10 12 99</t>
  </si>
  <si>
    <t>10 13</t>
  </si>
  <si>
    <t>Abfälle aus der Herstellung von Zement, Branntkalk, Gips und Erzeugnissen aus diesen</t>
  </si>
  <si>
    <t>10 13 01</t>
  </si>
  <si>
    <t>Abfälle von Rohgemenge vor dem Brennen</t>
  </si>
  <si>
    <t>10 13 04</t>
  </si>
  <si>
    <t>Abfälle aus der Kalzinierung und Hydratisierung von Branntkalk</t>
  </si>
  <si>
    <t>10 13 06</t>
  </si>
  <si>
    <t>Teilchen und Staub (außer 10 13 12 und 10 13 13)</t>
  </si>
  <si>
    <t>10 13 07</t>
  </si>
  <si>
    <t>10 13 09*</t>
  </si>
  <si>
    <t>asbesthaltige Abfälle aus der Herstellung von Asbestzement</t>
  </si>
  <si>
    <t>10 13 10</t>
  </si>
  <si>
    <t>Abfälle aus der Herstellung von Asbestzement mit Ausnahme derjenigen, die unter 10 13 09 fallen</t>
  </si>
  <si>
    <t>10 13 11</t>
  </si>
  <si>
    <t>Abfälle aus der Herstellung anderer Verbundstoffe auf Zementbasis mit Ausnahme derjenigen, die unter 10 13 09 und 10 13 10 fallen</t>
  </si>
  <si>
    <t>10 13 12*</t>
  </si>
  <si>
    <t>10 13 13</t>
  </si>
  <si>
    <t>feste Abfälle aus der Abgasbehandlung mit Ausnahme derjenigen, die unter 10 13 12 fallen</t>
  </si>
  <si>
    <t>10 13 14</t>
  </si>
  <si>
    <t>Betonabfälle und Betonschlämme</t>
  </si>
  <si>
    <t>10 13 99</t>
  </si>
  <si>
    <t>10 14</t>
  </si>
  <si>
    <t>Abfälle aus Krematorien</t>
  </si>
  <si>
    <t>10 14 01*</t>
  </si>
  <si>
    <t>quecksilberhaltige Abfälle aus der Gasreinigung</t>
  </si>
  <si>
    <t>Abfälle aus der chemischen Oberflächenbearbeitung und Beschichtung von Metallen und anderen Werkstoffen; Nichteisenhydrometallurgie</t>
  </si>
  <si>
    <t>11 01</t>
  </si>
  <si>
    <t>Abfälle aus der chemischen Oberflächenbearbeitung und Beschichtung von Metallen und anderen Werkstoffen (z.B. Galvanik, Verzinkung, Beizen, Ätzen, Phosphatieren, alkalisches Entfetten und Anodisierung)</t>
  </si>
  <si>
    <t>11 01 05*</t>
  </si>
  <si>
    <t>saure Beizlösungen</t>
  </si>
  <si>
    <t>11 01 06*</t>
  </si>
  <si>
    <t>Säuren a. n. g.</t>
  </si>
  <si>
    <t>11 01 07*</t>
  </si>
  <si>
    <t>alkalische Beizlösungen</t>
  </si>
  <si>
    <t>11 01 08*</t>
  </si>
  <si>
    <t>Phosphatierschlämme</t>
  </si>
  <si>
    <t>11 01 09*</t>
  </si>
  <si>
    <t>Schlämme und Filterkuchen, die gefährliche Stoffe enthalten</t>
  </si>
  <si>
    <t>11 01 10</t>
  </si>
  <si>
    <t>Schlämme und Filterkuchen mit Ausnahme derjenigen, die unter 11 01 09 fallen</t>
  </si>
  <si>
    <t>11 01 11*</t>
  </si>
  <si>
    <t>wässrige Spülflüssigkeiten, die gefährliche Stoffe enthalten</t>
  </si>
  <si>
    <t>11 01 12</t>
  </si>
  <si>
    <t>wässrige Spülflüssigkeiten mit Ausnahme derjenigen, die unter 11 01 11 fallen</t>
  </si>
  <si>
    <t>11 01 13*</t>
  </si>
  <si>
    <t>Abfälle aus der Entfettung, die gefährliche Stoffe enthalten</t>
  </si>
  <si>
    <t>11 01 14</t>
  </si>
  <si>
    <t>Abfälle aus der Entfettung mit Ausnahme derjenigen, die unter 11 01 13 fallen</t>
  </si>
  <si>
    <t>11 01 15*</t>
  </si>
  <si>
    <t>Eluate und Schlämme aus Membransystemen oder Ionenaustauschsystemen, die gefährliche Stoffe enthalten</t>
  </si>
  <si>
    <t>11 01 16*</t>
  </si>
  <si>
    <t>gesättigte oder verbrauchte Ionenaustauscherharze</t>
  </si>
  <si>
    <t>11 01 98*</t>
  </si>
  <si>
    <t>andere Abfälle, die gefährliche Stoffe enthalten</t>
  </si>
  <si>
    <t>11 01 99</t>
  </si>
  <si>
    <t>11 02</t>
  </si>
  <si>
    <t>Abfälle aus Prozessen der Nichteisen-Hydrometallurgie</t>
  </si>
  <si>
    <t>11 02 02*</t>
  </si>
  <si>
    <t>Schlämme aus der Zink-Hydrometallurgie (einschließlich Jarosit, Goethit)</t>
  </si>
  <si>
    <t>11 02 03</t>
  </si>
  <si>
    <t>Abfälle aus der Herstellung von Anoden für wässrige elektrolytische Prozesse</t>
  </si>
  <si>
    <t>11 02 05*</t>
  </si>
  <si>
    <t>Abfälle aus Prozessen der Kupfer-Hydrometallurgie, die gefährliche Stoffe enthalten</t>
  </si>
  <si>
    <t>11 02 06</t>
  </si>
  <si>
    <t>Abfälle aus Prozessen der Kupfer-Hydrometallurgie mit Ausnahme derjenigen, die unter 11 02 05 fallen</t>
  </si>
  <si>
    <t>11 02 07*</t>
  </si>
  <si>
    <t>11 02 99</t>
  </si>
  <si>
    <t>11 03</t>
  </si>
  <si>
    <t>Schlämme und Feststoffe aus Härteprozessen</t>
  </si>
  <si>
    <t>11 03 01*</t>
  </si>
  <si>
    <t>cyanidhaltige Abfälle</t>
  </si>
  <si>
    <t>11 03 02*</t>
  </si>
  <si>
    <t>andere Abfälle</t>
  </si>
  <si>
    <t>11 05</t>
  </si>
  <si>
    <t>Abfälle aus Prozessen der thermischen Verzinkung</t>
  </si>
  <si>
    <t>11 05 01</t>
  </si>
  <si>
    <t>Hartzink</t>
  </si>
  <si>
    <t>11 05 02</t>
  </si>
  <si>
    <t>Zinkasche</t>
  </si>
  <si>
    <t>11 05 03*</t>
  </si>
  <si>
    <t>11 05 04*</t>
  </si>
  <si>
    <t>gebrauchte Flussmittel</t>
  </si>
  <si>
    <t>11 05 99</t>
  </si>
  <si>
    <t>Abfälle aus Prozessen der mechanischen Formgebung sowie der physikalischen und mechanischen Oberflächenbearbeitung vom Metallen und Kunststoffen</t>
  </si>
  <si>
    <t>12 01</t>
  </si>
  <si>
    <t>Abfälle aus Prozessen der mechanischen Formgebung sowie der physikalischen und mechanischen Oberflächenbearbeitung von Metallen und Kunststoffen</t>
  </si>
  <si>
    <t>12 01 01</t>
  </si>
  <si>
    <t>Eisenfeil- und -drehspäne</t>
  </si>
  <si>
    <t>12 01 02</t>
  </si>
  <si>
    <t>Eisenstaub und -teilchen</t>
  </si>
  <si>
    <t>12 01 03</t>
  </si>
  <si>
    <t>NE-Metallfeil- und -drehspäne</t>
  </si>
  <si>
    <t>12 01 04</t>
  </si>
  <si>
    <t>NE-Metallstaub und -teilchen</t>
  </si>
  <si>
    <t>12 01 05</t>
  </si>
  <si>
    <t>Kunststoffspäne und -drehspäne</t>
  </si>
  <si>
    <t>12 01 06*</t>
  </si>
  <si>
    <t>halogenhaltige Bearbeitungsöle auf Mineralölbasis (außer Emulsionen und Lösungen)</t>
  </si>
  <si>
    <t>12 01 07*</t>
  </si>
  <si>
    <t>halogenfreie Bearbeitungsöle auf Mineralölbasis (außer Emulsionen und Lösungen)</t>
  </si>
  <si>
    <t>12 01 08*</t>
  </si>
  <si>
    <t>halogenhaltige Bearbeitungsemulsionen und -lösungen</t>
  </si>
  <si>
    <t>12 01 09*</t>
  </si>
  <si>
    <t>halogenfreie Bearbeitungsemulsionen und -lösungen</t>
  </si>
  <si>
    <t>12 01 10*</t>
  </si>
  <si>
    <t>synthetische Bearbeitungsöle</t>
  </si>
  <si>
    <t>12 01 12*</t>
  </si>
  <si>
    <t>gebrauchte Wachse und Fette</t>
  </si>
  <si>
    <t>12 01 13</t>
  </si>
  <si>
    <t>Schweißabfälle</t>
  </si>
  <si>
    <t>12 01 14*</t>
  </si>
  <si>
    <t>Bearbeitungsschlämme, die gefährliche Stoffe enthalten</t>
  </si>
  <si>
    <t>12 01 15</t>
  </si>
  <si>
    <t>Bearbeitungsschlämme mit Ausnahme derjenigen, die unter 12 01 14 fallen</t>
  </si>
  <si>
    <t>12 01 16*</t>
  </si>
  <si>
    <t>Strahlmittelabfälle, die gefährliche Stoffe enthalten</t>
  </si>
  <si>
    <t>12 01 17</t>
  </si>
  <si>
    <t>Strahlmittelabfälle mit Ausnahme derjenigen, die unter 12 01 16 fallen</t>
  </si>
  <si>
    <t>12 01 18*</t>
  </si>
  <si>
    <t>ölhaltige Metallschlämme (Schleif-, Hon- und Läppschlämme)</t>
  </si>
  <si>
    <t>12 01 19*</t>
  </si>
  <si>
    <t>biologisch leicht abbaubare Bearbeitungsöle</t>
  </si>
  <si>
    <t>12 01 20*</t>
  </si>
  <si>
    <t>gebrauchte Hon- und Schleifmittel, die gefährliche Stoffe enthalten</t>
  </si>
  <si>
    <t>12 01 21</t>
  </si>
  <si>
    <t>gebrauchte Hon- und Schleifmittel mit Ausnahme derjenigen, die unter 12 01 20 fallen</t>
  </si>
  <si>
    <t>12 01 99</t>
  </si>
  <si>
    <t>12 03</t>
  </si>
  <si>
    <t>Abfälle aus der Wasser- und Dampfentfettung (außer 11)</t>
  </si>
  <si>
    <t>12 03 01*</t>
  </si>
  <si>
    <t>wässrige Waschflüssigkeiten</t>
  </si>
  <si>
    <t>12 03 02*</t>
  </si>
  <si>
    <t>Abfälle aus der Dampfentfettung</t>
  </si>
  <si>
    <t>Ölabfälle und Abfälle aus flüssigen Brennstoffen (außer Speiseöle und Ölabfälle, die unter Kapitel 05, 12 oder 19 fallen)</t>
  </si>
  <si>
    <t>13 01</t>
  </si>
  <si>
    <t>Abfälle von Hydraulikölen</t>
  </si>
  <si>
    <t>13 01 01*</t>
  </si>
  <si>
    <t>Hydrauliköle, die PCB enthalten</t>
  </si>
  <si>
    <t>13 01 04*</t>
  </si>
  <si>
    <t>chlorierte Emulsionen</t>
  </si>
  <si>
    <t>13 01 05*</t>
  </si>
  <si>
    <t>nichtchlorierte Emulsionen</t>
  </si>
  <si>
    <t>13 01 09*</t>
  </si>
  <si>
    <t>chlorierte Hydrauliköle auf Mineralölbasis</t>
  </si>
  <si>
    <t>13 01 10*</t>
  </si>
  <si>
    <t>nichtchlorierte Hydrauliköle auf Mineralölbasis</t>
  </si>
  <si>
    <t>13 01 11*</t>
  </si>
  <si>
    <t>synthetische Hydrauliköle</t>
  </si>
  <si>
    <t>13 01 12*</t>
  </si>
  <si>
    <t>biologisch leicht abbaubare Hydrauliköle</t>
  </si>
  <si>
    <t>13 01 13*</t>
  </si>
  <si>
    <t>andere Hydrauliköle</t>
  </si>
  <si>
    <t>13 02</t>
  </si>
  <si>
    <t>Abfälle von Maschinen-, Getriebe- und Schmierölen</t>
  </si>
  <si>
    <t>13 02 04*</t>
  </si>
  <si>
    <t>chlorierte Maschinen-, Getriebe- und Schmieröle auf Mineralölbasis</t>
  </si>
  <si>
    <t>13 02 05*</t>
  </si>
  <si>
    <t>nichtchlorierte Maschinen-, Getriebe- und Schmieröle auf Mineralölbasis</t>
  </si>
  <si>
    <t>13 02 06*</t>
  </si>
  <si>
    <t>13 02 07*</t>
  </si>
  <si>
    <t>biologisch leicht abbaubare Maschinen-, Getriebe- und Schmieröle</t>
  </si>
  <si>
    <t>13 02 08*</t>
  </si>
  <si>
    <t>andere Maschinen-, Getriebe- und Schmieröle</t>
  </si>
  <si>
    <t>13 03</t>
  </si>
  <si>
    <t>Abfälle von Isolier- und Wärmeübertragungsölen</t>
  </si>
  <si>
    <t>13 03 01*</t>
  </si>
  <si>
    <t>Isolier- und Wärmeübertragungsöle, die PCB enthalten</t>
  </si>
  <si>
    <t>13 03 06*</t>
  </si>
  <si>
    <t>chlorierte Isolier- und Wärmeübertragungsöle auf Mineralölbasis mit Ausnahme derjenigen, die unter 13 03 01 fallen</t>
  </si>
  <si>
    <t>13 03 07*</t>
  </si>
  <si>
    <t>nichtchlorierte Isolier- und Wärmeübertragungsöle auf Mineralölbasis</t>
  </si>
  <si>
    <t>13 03 08*</t>
  </si>
  <si>
    <t>synthetische Isolier- und Wärmeübertragungsöle</t>
  </si>
  <si>
    <t>13 03 09*</t>
  </si>
  <si>
    <t>biologisch leicht abbaubare Isolier- und Wärmeübertragungsöle</t>
  </si>
  <si>
    <t>13 03 10*</t>
  </si>
  <si>
    <t>andere Isolier- und Wärmeübertragungsöle</t>
  </si>
  <si>
    <t>13 04</t>
  </si>
  <si>
    <t>Bilgenöle</t>
  </si>
  <si>
    <t>13 04 01*</t>
  </si>
  <si>
    <t>Bilgenöle aus der Binnenschifffahrt</t>
  </si>
  <si>
    <t>13 04 02*</t>
  </si>
  <si>
    <t>Bilgenöle aus Molenablaufkanälen</t>
  </si>
  <si>
    <t>13 04 03*</t>
  </si>
  <si>
    <t>Bilgenöle aus der übrigen Schifffahrt</t>
  </si>
  <si>
    <t>13 05</t>
  </si>
  <si>
    <t>Inhalte von Öl-/Wasserabscheidern</t>
  </si>
  <si>
    <t>13 05 01*</t>
  </si>
  <si>
    <t>feste Abfälle aus Sandfanganlagen und Öl-/Wasserabscheidern</t>
  </si>
  <si>
    <t>13 05 02*</t>
  </si>
  <si>
    <t>Schlämme aus Öl-/Wasserabscheidern</t>
  </si>
  <si>
    <t>13 05 03*</t>
  </si>
  <si>
    <t>Schlämme aus Einlaufschächten</t>
  </si>
  <si>
    <t>13 05 06*</t>
  </si>
  <si>
    <t>Öle aus Öl-/Wasserabscheidern</t>
  </si>
  <si>
    <t>13 05 07*</t>
  </si>
  <si>
    <t>öliges Wasser aus Öl-/Wasserabscheidern</t>
  </si>
  <si>
    <t>13 05 08*</t>
  </si>
  <si>
    <t>Abfallgemische aus Sandfanganlagen und Öl-/Wasserabscheidern</t>
  </si>
  <si>
    <t>13 07</t>
  </si>
  <si>
    <t>Abfälle aus flüssigen Brennstoffen</t>
  </si>
  <si>
    <t>13 07 01*</t>
  </si>
  <si>
    <t>Heizöl und Diesel</t>
  </si>
  <si>
    <t>13 07 02*</t>
  </si>
  <si>
    <t>Benzin</t>
  </si>
  <si>
    <t>13 07 03*</t>
  </si>
  <si>
    <t>andere Brennstoffe (einschließlich Gemische)</t>
  </si>
  <si>
    <t>13 08</t>
  </si>
  <si>
    <t>Ölabfälle a. n. g.</t>
  </si>
  <si>
    <t>13 08 01*</t>
  </si>
  <si>
    <t>Schlämme oder Emulsionen aus Entsalzern</t>
  </si>
  <si>
    <t>13 08 02*</t>
  </si>
  <si>
    <t>andere Emulsionen</t>
  </si>
  <si>
    <t>13 08 99*</t>
  </si>
  <si>
    <t>Abfälle aus organischen Lösemitteln, Kühlmitteln und Treibgasen (außer Abfälle, die unter Kapitel 07 oder 08 fallen)</t>
  </si>
  <si>
    <t>14 06</t>
  </si>
  <si>
    <t>Abfälle aus organischen Lösemitteln, Kühlmitteln sowie Schaum- und Aerosoltreibgasen</t>
  </si>
  <si>
    <t>14 06 01*</t>
  </si>
  <si>
    <t>Fluorchlorkohlenwasserstoffe, HFCKW, HFKW</t>
  </si>
  <si>
    <t>14 06 02*</t>
  </si>
  <si>
    <t>andere halogenierte Lösemittel und Lösemittelgemische</t>
  </si>
  <si>
    <t>14 06 03*</t>
  </si>
  <si>
    <t>andere Lösemittel und Lösemittelgemische</t>
  </si>
  <si>
    <t>14 06 04*</t>
  </si>
  <si>
    <t>Schlämme oder feste Abfälle, die halogenierte Lösemittel enthalten</t>
  </si>
  <si>
    <t>14 06 05*</t>
  </si>
  <si>
    <t>Schlämme oder feste Abfälle, die andere Lösemittel enthalten</t>
  </si>
  <si>
    <t>Verpackungsabfall, Aufsaugmassen, Wischtücher, Filtermaterialien und Schutzkleidung (a. n. g.)</t>
  </si>
  <si>
    <t>15 01</t>
  </si>
  <si>
    <t>Verpackungen (einschließlich getrennt gesammelter kommunaler Verpackungsabfälle)</t>
  </si>
  <si>
    <t>15 01 02</t>
  </si>
  <si>
    <t>Verpackungen aus Kunststoff</t>
  </si>
  <si>
    <t>15 01 04</t>
  </si>
  <si>
    <t>Verpackungen aus Metall</t>
  </si>
  <si>
    <t>15 01 07</t>
  </si>
  <si>
    <t>Verpackungen aus Glas</t>
  </si>
  <si>
    <t>15 01 09</t>
  </si>
  <si>
    <t>Verpackungen aus Textilien</t>
  </si>
  <si>
    <t>15 01 10*</t>
  </si>
  <si>
    <t>Verpackungen, die Rückstände gefährlicher Stoffe enthalten oder durch gefährliche Stoffe verunreinigt sind</t>
  </si>
  <si>
    <t>15 01 11*</t>
  </si>
  <si>
    <t>Verpackungen aus Metall, die eine gefährliche feste poröse Matrix (z.B. Asbest) enthalten, einschließlich geleerter Druckbehältnisse</t>
  </si>
  <si>
    <t>15 02</t>
  </si>
  <si>
    <t>Aufsaug- und Filtermaterialien, Wischtücher und Schutzkleidung</t>
  </si>
  <si>
    <t>15 02 02*</t>
  </si>
  <si>
    <t>15 02 03</t>
  </si>
  <si>
    <t>Aufsaug- und Filtermaterialien, Wischtücher und Schutzkleidung mit Ausnahme derjenigen, die unter 15 02 02 fallen</t>
  </si>
  <si>
    <t>Abfälle, die nicht anderswo im Verzeichnis aufgeführt sind</t>
  </si>
  <si>
    <t>16 01</t>
  </si>
  <si>
    <t>Altfahrzeuge verschiedener Verkehrsträger (einschließlich mobiler Maschinen) und Abfälle aus der Demontage von Altfahrzeugen sowie der Fahrzeugwartung (außer 13, 14, 16 06 und 16 08)</t>
  </si>
  <si>
    <t>16 01 03</t>
  </si>
  <si>
    <t>Altreifen</t>
  </si>
  <si>
    <t>16 01 04*</t>
  </si>
  <si>
    <t>Altfahrzeuge</t>
  </si>
  <si>
    <t>16 01 06</t>
  </si>
  <si>
    <t>Altfahrzeuge, die weder Flüssigkeiten noch andere gefährliche Bestandteile enthalten</t>
  </si>
  <si>
    <t>16 01 07*</t>
  </si>
  <si>
    <t>Ölfilter</t>
  </si>
  <si>
    <t>16 01 08*</t>
  </si>
  <si>
    <t>quecksilberhaltige Bauteile</t>
  </si>
  <si>
    <t>16 01 09*</t>
  </si>
  <si>
    <t>Bauteile, die PCB enthalten</t>
  </si>
  <si>
    <t>16 01 10*</t>
  </si>
  <si>
    <t>explosive Bauteile (z.B. aus Airbags)</t>
  </si>
  <si>
    <t>16 01 11*</t>
  </si>
  <si>
    <t>asbesthaltige Bremsbeläge</t>
  </si>
  <si>
    <t>16 01 12</t>
  </si>
  <si>
    <t>Bremsbeläge mit Ausnahme derjenigen, die unter 16 01 11 fallen</t>
  </si>
  <si>
    <t>16 01 13*</t>
  </si>
  <si>
    <t>Bremsflüssigkeiten</t>
  </si>
  <si>
    <t>16 01 14*</t>
  </si>
  <si>
    <t>Frostschutzmittel, die gefährliche Stoffe enthalten</t>
  </si>
  <si>
    <t>16 01 15</t>
  </si>
  <si>
    <t>Frostschutzmittel mit Ausnahme derjenigen, die unter 16 01 14 fallen</t>
  </si>
  <si>
    <t>16 01 16</t>
  </si>
  <si>
    <t>Flüssiggasbehälter</t>
  </si>
  <si>
    <t>16 01 17</t>
  </si>
  <si>
    <t>16 01 18</t>
  </si>
  <si>
    <t>16 01 19</t>
  </si>
  <si>
    <t>16 01 20</t>
  </si>
  <si>
    <t>16 01 21*</t>
  </si>
  <si>
    <t>gefährliche Bauteile mit Ausnahme derjenigen, die unter 16 01 07 bis 16 01 11, 16 01 13 und 16 01 14 fallen</t>
  </si>
  <si>
    <t>16 01 22</t>
  </si>
  <si>
    <t>Bauteile a.n.g.</t>
  </si>
  <si>
    <t>16 01 99</t>
  </si>
  <si>
    <t>16 02</t>
  </si>
  <si>
    <t>Elektrische und elektronische Geräte und deren Bauteile</t>
  </si>
  <si>
    <t>16 02 09*</t>
  </si>
  <si>
    <t>Transformatoren und Kondensatoren, die PCB enthalten</t>
  </si>
  <si>
    <t>16 02 10*</t>
  </si>
  <si>
    <t>gebrauchte Geräte, die PCB enthalten oder damit verunreinigt sind, mit Ausnahme derjenigen, die unter 16 02 09 fallen</t>
  </si>
  <si>
    <t>16 02 11*</t>
  </si>
  <si>
    <t>gebrauchte Geräte, die Fluorchlorkohlenwasserstoffe, HFCKW oder HFKW enthalten</t>
  </si>
  <si>
    <t>16 02 12*</t>
  </si>
  <si>
    <t>gebrauchte Geräte, die freies Asbest enthalten</t>
  </si>
  <si>
    <t>16 02 13*</t>
  </si>
  <si>
    <t>gefährliche Bauteile 22) enthaltende gebrauchte Geräte mit Ausnahme derjenigen, die unter 16 02 09 bis 16 02 12 fallen</t>
  </si>
  <si>
    <t>16 02 14</t>
  </si>
  <si>
    <t>gebrauchte Geräte mit Ausnahme derjenigen, die unter 16 02 09 bis 16 02 13 fallen</t>
  </si>
  <si>
    <t>16 02 15*</t>
  </si>
  <si>
    <t>aus gebrauchten Geräten entfernte gefährliche Bauteile</t>
  </si>
  <si>
    <t>16 02 16</t>
  </si>
  <si>
    <t>aus gebrauchten Geräten entfernte Bauteile mit Ausnahme derjenigen, die unter 16 02 15 fallen</t>
  </si>
  <si>
    <t>16 03</t>
  </si>
  <si>
    <t>Fehlchargen und ungebrauchte Erzeugnisse</t>
  </si>
  <si>
    <t>16 03 03*</t>
  </si>
  <si>
    <t>anorganische Abfälle, die gefährliche Stoffe enthalten</t>
  </si>
  <si>
    <t>16 03 04</t>
  </si>
  <si>
    <t>anorganische Abfälle mit Ausnahme derjenigen, die unter 16 03 03 fallen</t>
  </si>
  <si>
    <t>16 03 05*</t>
  </si>
  <si>
    <t>organische Abfälle, die gefährliche Stoffe enthalten</t>
  </si>
  <si>
    <t>16 03 06</t>
  </si>
  <si>
    <t>organische Abfälle mit Ausnahme derjenigen, die unter 16 03 05 fallen</t>
  </si>
  <si>
    <t>16 03 07*</t>
  </si>
  <si>
    <t>metallisches Quecksilber</t>
  </si>
  <si>
    <t>16 04</t>
  </si>
  <si>
    <t>Explosivabfälle</t>
  </si>
  <si>
    <t>16 04 01*</t>
  </si>
  <si>
    <t>Munitionsabfälle</t>
  </si>
  <si>
    <t>16 04 02*</t>
  </si>
  <si>
    <t>Feuerwerkskörperabfälle</t>
  </si>
  <si>
    <t>16 04 03*</t>
  </si>
  <si>
    <t>andere Explosivabfälle</t>
  </si>
  <si>
    <t>16 05</t>
  </si>
  <si>
    <t>Gase in Druckbehältern und gebrauchte Chemikalien</t>
  </si>
  <si>
    <t>16 05 04*</t>
  </si>
  <si>
    <t>gefährliche Stoffe enthaltende Gase in Druckbehältern (einschließlich Halonen)</t>
  </si>
  <si>
    <t>16 05 05</t>
  </si>
  <si>
    <t>Gase in Druckbehältern mit Ausnahme derjenigen, die unter 16 05 04 fallen</t>
  </si>
  <si>
    <t>16 05 06*</t>
  </si>
  <si>
    <t>Laborchemikalien, die aus gefährlichen Stoffen bestehen oder solche enthalten, einschließlich Gemische von Laborchemikalien</t>
  </si>
  <si>
    <t>16 05 07*</t>
  </si>
  <si>
    <t>gebrauchte anorganische Chemikalien, die aus gefährlichen Stoffen bestehen oder solche enthalten</t>
  </si>
  <si>
    <t>16 05 08*</t>
  </si>
  <si>
    <t>gebrauchte organische Chemikalien, die aus gefährlichen Stoffen bestehen oder solche enthalten</t>
  </si>
  <si>
    <t>16 05 09</t>
  </si>
  <si>
    <t>gebrauchte Chemikalien mit Ausnahme derjenigen, die unter 16 05 06, 16 05 07 oder 16 05 08 fallen</t>
  </si>
  <si>
    <t>16 06</t>
  </si>
  <si>
    <t>Batterien und Akkumulatoren</t>
  </si>
  <si>
    <t>16 06 01*</t>
  </si>
  <si>
    <t>Bleibatterien</t>
  </si>
  <si>
    <t>16 06 02*</t>
  </si>
  <si>
    <t>Ni-Cd-Batterien</t>
  </si>
  <si>
    <t>16 06 03*</t>
  </si>
  <si>
    <t>Quecksilber enthaltende Batterien</t>
  </si>
  <si>
    <t>16 06 04</t>
  </si>
  <si>
    <t>Alkalibatterien (außer 16 06 03)</t>
  </si>
  <si>
    <t>16 06 05</t>
  </si>
  <si>
    <t>andere Batterien und Akkumulatoren</t>
  </si>
  <si>
    <t>16 06 06*</t>
  </si>
  <si>
    <t>getrennt gesammelte Elektrolyte aus Batterien und Akkumulatoren</t>
  </si>
  <si>
    <t>16 07</t>
  </si>
  <si>
    <t>Abfälle aus der Reinigung von Transport- und Lagertanks und Fässern (außer 05 und 13)</t>
  </si>
  <si>
    <t>16 07 08*</t>
  </si>
  <si>
    <t>ölhaltige Abfälle</t>
  </si>
  <si>
    <t>16 07 09*</t>
  </si>
  <si>
    <t>Abfälle, die sonstige gefährliche Stoffe enthalten</t>
  </si>
  <si>
    <t>16 07 99</t>
  </si>
  <si>
    <t>16 08</t>
  </si>
  <si>
    <t>Gebrauchte Katalysatoren</t>
  </si>
  <si>
    <t>16 08 01</t>
  </si>
  <si>
    <t>gebrauchte Katalysatoren, die Gold, Silber, Rhenium, Rhodium, Palladium, Iridium oder Platin enthalten (außer 16 08 07)</t>
  </si>
  <si>
    <t>16 08 02*</t>
  </si>
  <si>
    <t>gebrauchte Katalysatoren, die gefährliche Übergangsmetalle oder deren Verbindungen enthalten</t>
  </si>
  <si>
    <t>16 08 03</t>
  </si>
  <si>
    <t>gebrauchte Katalysatoren, die Übergangsmetalle oder deren Verbindungen enthalten, a. n. g.</t>
  </si>
  <si>
    <t>16 08 04</t>
  </si>
  <si>
    <t>gebrauchte Katalysatoren von Crackprozessen (außer 16 08 07)</t>
  </si>
  <si>
    <t>16 08 05*</t>
  </si>
  <si>
    <t>gebrauchte Katalysatoren, die Phosphorsäure enthalten</t>
  </si>
  <si>
    <t>16 08 06*</t>
  </si>
  <si>
    <t>gebrauchte Flüssigkeiten, die als Katalysatoren verwendet wurden</t>
  </si>
  <si>
    <t>16 08 07*</t>
  </si>
  <si>
    <t>gebrauchte Katalysatoren, die durch gefährliche Stoffe verunreinigt sind</t>
  </si>
  <si>
    <t>16 09</t>
  </si>
  <si>
    <t>Oxidierende Stoffe</t>
  </si>
  <si>
    <t>16 09 01*</t>
  </si>
  <si>
    <t>Permanganate, z.B. Kaliumpermanganat</t>
  </si>
  <si>
    <t>16 09 02*</t>
  </si>
  <si>
    <t>Chromate, z.B. Kaliumchromat, Kalium- oder Natriumdichromat</t>
  </si>
  <si>
    <t>16 09 03*</t>
  </si>
  <si>
    <t>Peroxide, z.B. Wasserstoffperoxid</t>
  </si>
  <si>
    <t>16 09 04*</t>
  </si>
  <si>
    <t>oxidierende Stoffe a. n. g.</t>
  </si>
  <si>
    <t>16 10</t>
  </si>
  <si>
    <t>Wässrige flüssige Abfälle zur externen Behandlung</t>
  </si>
  <si>
    <t>16 10 01*</t>
  </si>
  <si>
    <t>wässrige flüssige Abfälle, die gefährliche Stoffe enthalten</t>
  </si>
  <si>
    <t>16 10 02</t>
  </si>
  <si>
    <t>wässrige flüssige Abfälle mit Ausnahme derjenigen, die unter 16 10 01 fallen</t>
  </si>
  <si>
    <t>16 10 03*</t>
  </si>
  <si>
    <t>wässrige Konzentrate, die gefährliche Stoffe enthalten</t>
  </si>
  <si>
    <t>16 10 04</t>
  </si>
  <si>
    <t>wässrige Konzentrate mit Ausnahme derjenigen, die unter 16 10 03 fallen</t>
  </si>
  <si>
    <t>16 11</t>
  </si>
  <si>
    <t>Gebrauchte Auskleidungen und feuerfeste Materialien</t>
  </si>
  <si>
    <t>16 11 01*</t>
  </si>
  <si>
    <t>Auskleidungen und feuerfeste Materialien auf Kohlenstoffbasis aus metallurgischen Prozessen, die gefährliche Stoffe enthalten</t>
  </si>
  <si>
    <t>16 11 02</t>
  </si>
  <si>
    <t>Auskleidungen und feuerfeste Materialien auf Kohlenstoffbasis aus metallurgischen Prozessen mit Ausnahme derjenigen, die unter 16 11 01 fallen</t>
  </si>
  <si>
    <t>16 11 03*</t>
  </si>
  <si>
    <t>andere Auskleidungen und feuerfeste Materialien aus metallurgischen Prozessen, die gefährliche Stoffe enthalten</t>
  </si>
  <si>
    <t>16 11 04</t>
  </si>
  <si>
    <t>andere Auskleidungen und feuerfeste Materialien aus metallurgischen Prozessen mit Ausnahme derjenigen, die unter 16 11 03 fallen</t>
  </si>
  <si>
    <t>16 11 05*</t>
  </si>
  <si>
    <t>Auskleidungen und feuerfeste Materialien aus nichtmetallurgischen Prozessen, die gefährliche Stoffe enthalten</t>
  </si>
  <si>
    <t>16 11 06</t>
  </si>
  <si>
    <t>Auskleidungen und feuerfeste Materialien aus nichtmetallurgischen Prozessen mit Ausnahme derjenigen, die unter 16 11 05 fallen</t>
  </si>
  <si>
    <t>Bau- und Abbruchabfälle (einschließlich Aushub von verunreinigten Standorten)</t>
  </si>
  <si>
    <t>17 01</t>
  </si>
  <si>
    <t>Beton, Ziegel, Fliesen und Keramik</t>
  </si>
  <si>
    <t>17 01 01</t>
  </si>
  <si>
    <t>17 01 02</t>
  </si>
  <si>
    <t>17 01 03</t>
  </si>
  <si>
    <t>Fliesen und Keramik</t>
  </si>
  <si>
    <t>17 01 06*</t>
  </si>
  <si>
    <t>Gemische aus oder getrennte Fraktionen von Beton, Ziegeln, Fliesen und Keramik, die gefährliche Stoffe enthalten</t>
  </si>
  <si>
    <t>17 01 07</t>
  </si>
  <si>
    <t>Gemische aus Beton, Ziegeln, Fliesen und Keramik mit Ausnahme derjenigen, die unter 17 01 06 fallen</t>
  </si>
  <si>
    <t>17 02</t>
  </si>
  <si>
    <t>Holz, Glas und Kunststoff</t>
  </si>
  <si>
    <t>17 02 02</t>
  </si>
  <si>
    <t>17 02 03</t>
  </si>
  <si>
    <t>Kunststoff</t>
  </si>
  <si>
    <t>17 02 04*</t>
  </si>
  <si>
    <t>Glas, Kunststoff und Holz, die gefährliche Stoffe enthalten oder durch gefährliche Stoffe verunreinigt sind</t>
  </si>
  <si>
    <t>17 03</t>
  </si>
  <si>
    <t>Bitumengemische, Kohlenteer und teerhaltige Produkte</t>
  </si>
  <si>
    <t>17 03 01*</t>
  </si>
  <si>
    <t>kohlenteerhaltige Bitumengemische</t>
  </si>
  <si>
    <t>17 03 02</t>
  </si>
  <si>
    <t>Bitumengemische mit Ausnahme derjenigen, die unter 17 03 01 fallen</t>
  </si>
  <si>
    <t>17 03 03*</t>
  </si>
  <si>
    <t>Kohlenteer und teerhaltige Produkte</t>
  </si>
  <si>
    <t>17 04</t>
  </si>
  <si>
    <t>Metalle (einschließlich Legierungen)</t>
  </si>
  <si>
    <t>Kupfer, Bronze, Messing</t>
  </si>
  <si>
    <t>17 04 03</t>
  </si>
  <si>
    <t>17 04 04</t>
  </si>
  <si>
    <t>gemischte Metalle</t>
  </si>
  <si>
    <t>17 04 09*</t>
  </si>
  <si>
    <t>Metallabfälle, die durch gefährliche Stoffe verunreinigt sind</t>
  </si>
  <si>
    <t>17 04 10*</t>
  </si>
  <si>
    <t>Kabel, die Öl, Kohlenteer oder andere gefährliche Stoffe enthalten</t>
  </si>
  <si>
    <t>17 04 11</t>
  </si>
  <si>
    <t>Kabel mit Ausnahme derjenigen, die unter 17 04 10 fallen</t>
  </si>
  <si>
    <t>17 05</t>
  </si>
  <si>
    <t>Boden (einschließlich Aushub von verunreinigten Standorten), Steine und Baggergut</t>
  </si>
  <si>
    <t>17 05 03*</t>
  </si>
  <si>
    <t>Boden und Steine, die gefährliche Stoffe enthalten</t>
  </si>
  <si>
    <t>17 05 04</t>
  </si>
  <si>
    <t>Boden und Steine mit Ausnahme derjenigen, die unter 17 05 03 fallen</t>
  </si>
  <si>
    <t>17 05 05*</t>
  </si>
  <si>
    <t>Baggergut, das gefährliche Stoffe enthält</t>
  </si>
  <si>
    <t>17 05 06</t>
  </si>
  <si>
    <t>Baggergut mit Ausnahme desjenigen, das unter 17 05 05 fällt</t>
  </si>
  <si>
    <t>17 05 07*</t>
  </si>
  <si>
    <t>Gleisschotter, der gefährliche Stoffe enthält</t>
  </si>
  <si>
    <t>17 05 08</t>
  </si>
  <si>
    <t>Gleisschotter mit Ausnahme desjenigen, der unter 17 05 07 fällt</t>
  </si>
  <si>
    <t>17 06</t>
  </si>
  <si>
    <t>Dämmmaterial und asbesthaltige Baustoffe</t>
  </si>
  <si>
    <t>17 06 01*</t>
  </si>
  <si>
    <t>Dämmmaterial, das Asbest enthält</t>
  </si>
  <si>
    <t>17 06 03*</t>
  </si>
  <si>
    <t>anderes Dämmmaterial, das aus gefährlichen Stoffen besteht oder solche Stoffe enthält</t>
  </si>
  <si>
    <t>17 06 04</t>
  </si>
  <si>
    <t>Dämmmaterial mit Ausnahme desjenigen, das unter 17 06 01 und 17 06 03 fällt</t>
  </si>
  <si>
    <t>17 06 05*</t>
  </si>
  <si>
    <t>asbesthaltige Baustoffe</t>
  </si>
  <si>
    <t>17 08</t>
  </si>
  <si>
    <t>Baustoffe auf Gipsbasis</t>
  </si>
  <si>
    <t>17 08 01*</t>
  </si>
  <si>
    <t>Baustoffe auf Gipsbasis, die durch gefährliche Stoffe verunreinigt sind</t>
  </si>
  <si>
    <t>17 08 02</t>
  </si>
  <si>
    <t>Baustoffe auf Gipsbasis mit Ausnahme derjenigen, die unter 17 08 01 fallen</t>
  </si>
  <si>
    <t>17 09</t>
  </si>
  <si>
    <t>Sonstige Bau- und Abbruchabfälle</t>
  </si>
  <si>
    <t>17 09 01*</t>
  </si>
  <si>
    <t>Bau- und Abbruchabfälle, die Quecksilber enthalten</t>
  </si>
  <si>
    <t>17 09 02*</t>
  </si>
  <si>
    <t>Bau- und Abbruchabfälle, die PCB enthalten (z.B. PCB-haltige Dichtungsmassen, PCB-haltige Bodenbeläge auf Harzbasis, PCB-haltige Isolierverglasungen, PCB-haltige Kondensatoren)</t>
  </si>
  <si>
    <t>17 09 03*</t>
  </si>
  <si>
    <t>Abfälle aus der humanmedizinischen oder tierärztlichen Versorgung und Forschung (ohne Küchen- und Restaurantabfälle, die nicht aus der unmittelbaren Krankenpflege stammen)</t>
  </si>
  <si>
    <t>18 01</t>
  </si>
  <si>
    <t>Abfälle aus der Geburtshilfe, Diagnose, Behandlung oder Vorbeugung von Krankheiten beim Menschen</t>
  </si>
  <si>
    <t>18 01 01</t>
  </si>
  <si>
    <t>spitze oder scharfe Gegenstände (außer 18 01 03)</t>
  </si>
  <si>
    <t>18 01 02</t>
  </si>
  <si>
    <t>Körperteile und Organe, einschließlich Blutbeutel und Blutkonserven (außer 18 01 03)</t>
  </si>
  <si>
    <t>18 01 03*</t>
  </si>
  <si>
    <t>Abfälle, an deren Sammlung und Entsorgung aus infektionspräventiver Sicht besondere Anforderungen gestellt werden</t>
  </si>
  <si>
    <t>18 01 06*</t>
  </si>
  <si>
    <t>Chemikalien, die aus gefährlichen Stoffen bestehen oder solche enthalten</t>
  </si>
  <si>
    <t>18 01 07</t>
  </si>
  <si>
    <t>Chemikalien mit Ausnahme derjenigen, die unter 18 01 06 fallen</t>
  </si>
  <si>
    <t>18 01 08*</t>
  </si>
  <si>
    <t>zytotoxische und zytostatische Arzneimittel</t>
  </si>
  <si>
    <t>18 01 09</t>
  </si>
  <si>
    <t>Arzneimittel mit Ausnahme derjenigen, die unter 18 01 08 fallen</t>
  </si>
  <si>
    <t>18 01 10*</t>
  </si>
  <si>
    <t>Amalgamabfälle aus der Zahnmedizin</t>
  </si>
  <si>
    <t>18 02</t>
  </si>
  <si>
    <t>Abfälle aus Forschung, Diagnose, Krankenbehandlung und Vorsorge bei Tieren</t>
  </si>
  <si>
    <t>18 02 01</t>
  </si>
  <si>
    <t>spitze oder scharfe Gegenstände mit Ausnahme derjenigen, die unter 18 02 02 fallen</t>
  </si>
  <si>
    <t>18 02 02*</t>
  </si>
  <si>
    <t>18 02 03</t>
  </si>
  <si>
    <t>Abfälle, an deren Sammlung und Entsorgung aus infektionspräventiver Sicht keine besonderen Anforderungen gestellt werden</t>
  </si>
  <si>
    <t>18 02 05*</t>
  </si>
  <si>
    <t>18 02 06</t>
  </si>
  <si>
    <t>Chemikalien mit Ausnahme derjenigen, die unter 18 02 05 fallen</t>
  </si>
  <si>
    <t>18 02 07*</t>
  </si>
  <si>
    <t>18 02 08</t>
  </si>
  <si>
    <t>Arzneimittel mit Ausnahme derjenigen, die unter 18 02 07 fallen</t>
  </si>
  <si>
    <t>Abfälle aus Abfallbehandlungsanlagen, öffentlichen Abwasserbehandlungsanlagen sowie der Aufbereitung von Wasser für den menschlichen Gebrauch und Wasser für industrielle Zwecke</t>
  </si>
  <si>
    <t>19 01</t>
  </si>
  <si>
    <t>Abfälle aus der Verbrennung oder Pyrolyse von Abfällen</t>
  </si>
  <si>
    <t>19 01 02</t>
  </si>
  <si>
    <t>Eisenteile, aus der Rost- und Kesselasche entfernt</t>
  </si>
  <si>
    <t>19 01 05*</t>
  </si>
  <si>
    <t>Filterkuchen aus der Abgasbehandlung</t>
  </si>
  <si>
    <t>19 01 06*</t>
  </si>
  <si>
    <t>wässrige flüssige Abfälle aus der Abgasbehandlung und andere wässrige flüssige Abfälle</t>
  </si>
  <si>
    <t>19 01 07*</t>
  </si>
  <si>
    <t>19 01 10*</t>
  </si>
  <si>
    <t>gebrauchte Aktivkohle aus der Abgasbehandlung</t>
  </si>
  <si>
    <t>19 01 11*</t>
  </si>
  <si>
    <t>Rost- und Kesselaschen sowie Schlacken, die gefährliche Stoffe enthalten</t>
  </si>
  <si>
    <t>19 01 12</t>
  </si>
  <si>
    <t>Rost- und Kesselaschen sowie Schlacken mit Ausnahme derjenigen, die unter 19 01 11 fallen</t>
  </si>
  <si>
    <t>19 01 13*</t>
  </si>
  <si>
    <t>19 01 14</t>
  </si>
  <si>
    <t>Filterstaub mit Ausnahme desjenigen, der unter 19 01 13 fällt</t>
  </si>
  <si>
    <t>19 01 15*</t>
  </si>
  <si>
    <t>Kesselstaub, der gefährliche Stoffe enthält</t>
  </si>
  <si>
    <t>19 01 16</t>
  </si>
  <si>
    <t>Kesselstaub mit Ausnahme desjenigen, der unter 19 01 15 fällt</t>
  </si>
  <si>
    <t>19 01 17*</t>
  </si>
  <si>
    <t>Pyrolyseabfälle, die gefährliche Stoffe enthalten</t>
  </si>
  <si>
    <t>19 01 18</t>
  </si>
  <si>
    <t>Pyrolyseabfälle mit Ausnahme derjenigen, die unter 19 01 17 fallen</t>
  </si>
  <si>
    <t>19 01 19</t>
  </si>
  <si>
    <t>19 01 99</t>
  </si>
  <si>
    <t>19 02</t>
  </si>
  <si>
    <t>Abfälle aus der physikalisch-chemischen Behandlung von Abfällen (einschließlich Dechromatisierung, Cyanidentfernung, Neutralisation)</t>
  </si>
  <si>
    <t>19 02 03</t>
  </si>
  <si>
    <t>vorgemischte Abfälle, die ausschließlich aus nicht gefährlichen Abfällen bestehen</t>
  </si>
  <si>
    <t>19 02 04*</t>
  </si>
  <si>
    <t>vorgemischte Abfälle, die wenigstens einen gefährlichen Abfall enthalten</t>
  </si>
  <si>
    <t>19 02 05*</t>
  </si>
  <si>
    <t>Schlämme aus der physikalisch-chemischen Behandlung, die gefährliche Stoffe enthalten</t>
  </si>
  <si>
    <t>19 02 06</t>
  </si>
  <si>
    <t>Schlämme aus der physikalisch-chemischen Behandlung mit Ausnahme derjenigen, die unter 19 02 05 fallen</t>
  </si>
  <si>
    <t>19 02 07*</t>
  </si>
  <si>
    <t>Öl und Konzentrate aus Abtrennprozessen</t>
  </si>
  <si>
    <t>19 02 08*</t>
  </si>
  <si>
    <t>flüssige brennbare Abfälle, die gefährliche Stoffe enthalten</t>
  </si>
  <si>
    <t>19 02 09*</t>
  </si>
  <si>
    <t>feste brennbare Abfälle, die gefährliche Stoffe enthalten</t>
  </si>
  <si>
    <t>19 02 10</t>
  </si>
  <si>
    <t>brennbare Abfälle mit Ausnahme derjenigen, die unter 19 02 08 und 19 02 09 fallen</t>
  </si>
  <si>
    <t>19 02 11*</t>
  </si>
  <si>
    <t>sonstige Abfälle, die gefährliche Stoffe enthalten</t>
  </si>
  <si>
    <t>19 02 99</t>
  </si>
  <si>
    <t>19 03</t>
  </si>
  <si>
    <t>Stabilisierte und verfestigte Abfälle</t>
  </si>
  <si>
    <t>19 03 04*</t>
  </si>
  <si>
    <t>als gefährlich eingestufte teilweise stabilisierte Abfälle, mit Ausnahme derjenigen, die unter 19 03 08 fallen</t>
  </si>
  <si>
    <t>19 03 05</t>
  </si>
  <si>
    <t>stabilisierte Abfälle mit Ausnahme derjenigen, die unter 19 03 04 fallen</t>
  </si>
  <si>
    <t>19 03 06*</t>
  </si>
  <si>
    <t>als gefährlich eingestufte verfestigte Abfälle</t>
  </si>
  <si>
    <t>19 03 07</t>
  </si>
  <si>
    <t>verfestigte Abfälle mit Ausnahme derjenigen, die unter 19 03 06 fallen</t>
  </si>
  <si>
    <t>19 03 08*</t>
  </si>
  <si>
    <t>teilweise stabilisiertes Quecksilber</t>
  </si>
  <si>
    <t>19 04</t>
  </si>
  <si>
    <t>Verglaste Abfälle und Abfälle aus der Verglasung</t>
  </si>
  <si>
    <t>19 04 01</t>
  </si>
  <si>
    <t>verglaste Abfälle</t>
  </si>
  <si>
    <t>19 04 02*</t>
  </si>
  <si>
    <t>Filterstaub und andere Abfälle aus der Abgasbehandlung</t>
  </si>
  <si>
    <t>19 04 03*</t>
  </si>
  <si>
    <t>nicht verglaste Festphase</t>
  </si>
  <si>
    <t>19 04 04</t>
  </si>
  <si>
    <t>wässrige flüssige Abfälle aus dem Tempern</t>
  </si>
  <si>
    <t>19 05</t>
  </si>
  <si>
    <t>Abfälle aus der aeroben Behandlung von festen Abfällen</t>
  </si>
  <si>
    <t>19 05 01</t>
  </si>
  <si>
    <t>nicht kompostierte Fraktion von Siedlungs- und ähnlichen Abfällen</t>
  </si>
  <si>
    <t>19 05 02</t>
  </si>
  <si>
    <t>nicht kompostierte Fraktion von tierischen und pflanzlichen Abfällen</t>
  </si>
  <si>
    <t>19 05 03</t>
  </si>
  <si>
    <t>nicht spezifikationsgerechter Kompost</t>
  </si>
  <si>
    <t>19 05 99</t>
  </si>
  <si>
    <t>19 06</t>
  </si>
  <si>
    <t>Abfälle aus der anaeroben Behandlung von Abfällen</t>
  </si>
  <si>
    <t>19 06 03</t>
  </si>
  <si>
    <t>Flüssigkeiten aus der anaeroben Behandlung von Siedlungsabfällen</t>
  </si>
  <si>
    <t>19 06 04</t>
  </si>
  <si>
    <t>Gärrückstand/-schlamm aus der anaeroben Behandlung von Siedlungsabfällen</t>
  </si>
  <si>
    <t>19 06 05</t>
  </si>
  <si>
    <t>Flüssigkeiten aus der anaeroben Behandlung von tierischen und pflanzlichen Abfällen</t>
  </si>
  <si>
    <t>19 06 06</t>
  </si>
  <si>
    <t>Gärrückstand/-schlamm aus der anaeroben Behandlung von tierischen und pflanzlichen Abfällen</t>
  </si>
  <si>
    <t>19 06 99</t>
  </si>
  <si>
    <t>19 07</t>
  </si>
  <si>
    <t>Deponiesickerwasser</t>
  </si>
  <si>
    <t>19 07 02*</t>
  </si>
  <si>
    <t>Deponiesickerwasser, das gefährliche Stoffe enthält</t>
  </si>
  <si>
    <t>19 07 03</t>
  </si>
  <si>
    <t>Deponiesickerwasser mit Ausnahme desjenigen, das unter 19 07 02 fällt</t>
  </si>
  <si>
    <t>19 08</t>
  </si>
  <si>
    <t>Abfälle aus Abwasserbehandlungsanlagen a. n. g.</t>
  </si>
  <si>
    <t>19 08 01</t>
  </si>
  <si>
    <t>Sieb- und Rechenrückstände</t>
  </si>
  <si>
    <t>19 08 02</t>
  </si>
  <si>
    <t>Sandfangrückstände</t>
  </si>
  <si>
    <t>19 08 05</t>
  </si>
  <si>
    <t>Schlämme aus der Behandlung von kommunalem Abwasser</t>
  </si>
  <si>
    <t>19 08 06*</t>
  </si>
  <si>
    <t>19 08 07*</t>
  </si>
  <si>
    <t>Lösungen und Schlämme aus der Regeneration von Ionenaustauschern</t>
  </si>
  <si>
    <t>19 08 08*</t>
  </si>
  <si>
    <t>schwermetallhaltige Abfälle aus Membransystemen</t>
  </si>
  <si>
    <t>19 08 09</t>
  </si>
  <si>
    <t>Fett- und Ölmischungen aus Ölabscheidern, die ausschließlich Speiseöle und -fette enthalten</t>
  </si>
  <si>
    <t>19 08 10*</t>
  </si>
  <si>
    <t>Fett- und Ölmischungen aus Ölabscheidern mit Ausnahme derjenigen, die unter 19 08 09 fallen</t>
  </si>
  <si>
    <t>19 08 11*</t>
  </si>
  <si>
    <t>Schlämme aus der biologischen Behandlung von industriellem Abwasser, die gefährliche Stoffe enthalten</t>
  </si>
  <si>
    <t>19 08 12</t>
  </si>
  <si>
    <t>Schlämme aus der biologischen Behandlung von industriellem Abwasser mit Ausnahme derjenigen, die unter 19 08 11 fallen</t>
  </si>
  <si>
    <t>19 08 13*</t>
  </si>
  <si>
    <t>Schlämme aus einer anderen Behandlung von industriellem Abwasser, die gefährliche Stoffe enthalten</t>
  </si>
  <si>
    <t>19 08 14</t>
  </si>
  <si>
    <t>Schlämme aus einer anderen Behandlung von industriellem Abwasser mit Ausnahme derjenigen, die unter 19 08 13 fallen</t>
  </si>
  <si>
    <t>19 08 99</t>
  </si>
  <si>
    <t>19 09</t>
  </si>
  <si>
    <t>Abfälle aus der Zubereitung von Wasser für den menschlichen Gebrauch oder industriellem Brauchwasser</t>
  </si>
  <si>
    <t>19 09 01</t>
  </si>
  <si>
    <t>feste Abfälle aus der Erstfiltration und Siebrückstände</t>
  </si>
  <si>
    <t>19 09 02</t>
  </si>
  <si>
    <t>Schlämme aus der Wasserklärung</t>
  </si>
  <si>
    <t>19 09 03</t>
  </si>
  <si>
    <t>Schlämme aus der Dekarbonatisierung</t>
  </si>
  <si>
    <t>19 09 04</t>
  </si>
  <si>
    <t>gebrauchte Aktivkohle</t>
  </si>
  <si>
    <t>19 09 05</t>
  </si>
  <si>
    <t>gesättigte oder gebrauchte Ionenaustauscherharze</t>
  </si>
  <si>
    <t>19 09 06</t>
  </si>
  <si>
    <t>19 09 99</t>
  </si>
  <si>
    <t>19 10</t>
  </si>
  <si>
    <t>Abfälle aus dem Schreddern von metallhaltigen Abfällen</t>
  </si>
  <si>
    <t>19 10 01</t>
  </si>
  <si>
    <t>Eisen- und Stahlabfälle</t>
  </si>
  <si>
    <t>19 10 02</t>
  </si>
  <si>
    <t>NE-Metall-Abfälle</t>
  </si>
  <si>
    <t>19 10 03*</t>
  </si>
  <si>
    <t>Schredderleichtfraktionen und Staub, die gefährliche Stoffe enthalten</t>
  </si>
  <si>
    <t>19 10 04</t>
  </si>
  <si>
    <t>Schredderleichtfraktionen und Staub mit Ausnahme derjenigen, die unter 19 10 03 fallen</t>
  </si>
  <si>
    <t>19 10 05*</t>
  </si>
  <si>
    <t>andere Fraktionen, die gefährliche Stoffe enthalten</t>
  </si>
  <si>
    <t>19 10 06</t>
  </si>
  <si>
    <t>andere Fraktionen mit Ausnahme derjenigen, die unter 19 10 05 fallen</t>
  </si>
  <si>
    <t>19 11</t>
  </si>
  <si>
    <t>Abfälle aus der Altölaufbereitung</t>
  </si>
  <si>
    <t>19 11 01*</t>
  </si>
  <si>
    <t>19 11 02*</t>
  </si>
  <si>
    <t>19 11 03*</t>
  </si>
  <si>
    <t>wässrige flüssige Abfälle</t>
  </si>
  <si>
    <t>19 11 04*</t>
  </si>
  <si>
    <t>19 11 05*</t>
  </si>
  <si>
    <t>19 11 06</t>
  </si>
  <si>
    <t>Schlämme aus der betriebseigenen Abwasserbehandlung mit Ausnahme derjenigen, die unter 19 11 05 fallen</t>
  </si>
  <si>
    <t>19 11 07*</t>
  </si>
  <si>
    <t>Abfälle aus der Abgasreinigung</t>
  </si>
  <si>
    <t>19 11 99</t>
  </si>
  <si>
    <t>19 12</t>
  </si>
  <si>
    <t>Abfälle aus der mechanischen Behandlung von Abfällen (z. B. Sortieren, Zerkleinern, Verdichten, Pelletieren) a. n. g.</t>
  </si>
  <si>
    <t>19 12 01</t>
  </si>
  <si>
    <t>Papier und Pappe</t>
  </si>
  <si>
    <t>19 12 02</t>
  </si>
  <si>
    <t>19 12 03</t>
  </si>
  <si>
    <t>19 12 04</t>
  </si>
  <si>
    <t>Kunststoff und Gummi</t>
  </si>
  <si>
    <t>19 12 05</t>
  </si>
  <si>
    <t>19 12 06*</t>
  </si>
  <si>
    <t>Holz, das gefährliche Stoffe enthält</t>
  </si>
  <si>
    <t>19 12 09</t>
  </si>
  <si>
    <t>Mineralien (z.B. Sand, Steine)</t>
  </si>
  <si>
    <t>19 12 11*</t>
  </si>
  <si>
    <t>sonstige Abfälle (einschließlich Materialmischungen) aus der mechanischen Behandlung von Abfällen, die gefährliche Stoffe enthalten</t>
  </si>
  <si>
    <t>19 13</t>
  </si>
  <si>
    <t>Abfälle aus der Sanierung von Böden und Grundwasser</t>
  </si>
  <si>
    <t>19 13 01*</t>
  </si>
  <si>
    <t>feste Abfälle aus der Sanierung von Böden, die gefährliche Stoffe enthalten</t>
  </si>
  <si>
    <t>19 13 02</t>
  </si>
  <si>
    <t>feste Abfälle aus der Sanierung von Böden mit Ausnahme derjenigen, die unter 19 13 01 fallen</t>
  </si>
  <si>
    <t>19 13 03*</t>
  </si>
  <si>
    <t>Schlämme aus der Sanierung von Böden, die gefährliche Stoffe enthalten</t>
  </si>
  <si>
    <t>19 13 04</t>
  </si>
  <si>
    <t>Schlämme aus der Sanierung von Böden mit Ausnahme derjenigen, die unter 19 13 03 fallen</t>
  </si>
  <si>
    <t>19 13 05*</t>
  </si>
  <si>
    <t>Schlämme aus der Sanierung von Grundwasser, die gefährliche Stoffe enthalten</t>
  </si>
  <si>
    <t>19 13 06</t>
  </si>
  <si>
    <t>Schlämme aus der Sanierung von Grundwasser mit Ausnahme derjenigen, die unter 19 13 05 fallen</t>
  </si>
  <si>
    <t>19 13 07*</t>
  </si>
  <si>
    <t>wässrige flüssige Abfälle und wässrige Konzentrate aus der Sanierung von Grundwasser, die gefährliche Stoffe enthalten</t>
  </si>
  <si>
    <t>19 13 08</t>
  </si>
  <si>
    <t>wässrige flüssige Abfälle und wässrige Konzentrate aus der Sanierung von Grundwasser mit Ausnahme derjenigen, die unter 19 13 07 fallen</t>
  </si>
  <si>
    <t>Siedlungsabfälle (Haushaltsabfälle und ähnliche gewerbliche und industrielle Abfälle sowie Abfälle aus Einrichtungen), einschließlich getrennt gesammelter Fraktionen</t>
  </si>
  <si>
    <t>20 01</t>
  </si>
  <si>
    <t>Getrennt gesammelte Fraktionen (außer 15 01)</t>
  </si>
  <si>
    <t>20 01 01</t>
  </si>
  <si>
    <t>20 01 02</t>
  </si>
  <si>
    <t>20 01 10</t>
  </si>
  <si>
    <t>Bekleidung</t>
  </si>
  <si>
    <t>20 01 11</t>
  </si>
  <si>
    <t>20 01 13*</t>
  </si>
  <si>
    <t>Lösemittel</t>
  </si>
  <si>
    <t>20 01 14*</t>
  </si>
  <si>
    <t>Säuren</t>
  </si>
  <si>
    <t>20 01 15*</t>
  </si>
  <si>
    <t>Laugen</t>
  </si>
  <si>
    <t>20 01 17*</t>
  </si>
  <si>
    <t>Fotochemikalien</t>
  </si>
  <si>
    <t>20 01 19*</t>
  </si>
  <si>
    <t>20 01 21*</t>
  </si>
  <si>
    <t>Leuchtstoffröhren und andere quecksilberhaltige Abfälle</t>
  </si>
  <si>
    <t>20 01 23*</t>
  </si>
  <si>
    <t>gebrauchte Geräte, die Fluorchlorkohlenwasserstoffe enthalten</t>
  </si>
  <si>
    <t>20 01 25</t>
  </si>
  <si>
    <t>Speiseöle und -fette</t>
  </si>
  <si>
    <t>20 01 26*</t>
  </si>
  <si>
    <t>Öle und Fette mit Ausnahme derjenigen, die unter 20 01 25 fallen</t>
  </si>
  <si>
    <t>20 01 27*</t>
  </si>
  <si>
    <t>Farben, Druckfarben, Klebstoffe und Kunstharze, die gefährliche Stoffe enthalten</t>
  </si>
  <si>
    <t>20 01 28</t>
  </si>
  <si>
    <t>Farben, Druckfarben, Klebstoffe und Kunstharze mit Ausnahme derjenigen, die unter 20 01 27 fallen</t>
  </si>
  <si>
    <t>20 01 29*</t>
  </si>
  <si>
    <t>Reinigungsmittel, die gefährliche Stoffe enthalten</t>
  </si>
  <si>
    <t>20 01 30</t>
  </si>
  <si>
    <t>Reinigungsmittel mit Ausnahme derjenigen, die unter 20 01 29 fallen</t>
  </si>
  <si>
    <t>20 01 31*</t>
  </si>
  <si>
    <t>20 01 33*</t>
  </si>
  <si>
    <t>Batterien und Akkumulatoren, die unter 16 06 01, 16 06 02 oder 16 06 03 fallen, sowie gemischte Batterien und Akkumulatoren, die solche Batterien enthalten</t>
  </si>
  <si>
    <t>20 01 34</t>
  </si>
  <si>
    <t>Batterien und Akkumulatoren mit Ausnahme derjenigen, die unter 20 01 33 fallen</t>
  </si>
  <si>
    <t>20 01 35*</t>
  </si>
  <si>
    <t>gebrauchte elektrische und elektronische Geräte, die gefährliche Bauteile 66) enthalten, mit Ausnahme derjenigen, die unter 20 01 21 und 20 01 23 fallen</t>
  </si>
  <si>
    <t>20 01 36</t>
  </si>
  <si>
    <t>gebrauchte elektrische und elektronische Geräte mit Ausnahme derjenigen, die unter 20 01 21, 20 01 23 und 20 01 35 fallen</t>
  </si>
  <si>
    <t>20 01 37*</t>
  </si>
  <si>
    <t>20 01 39</t>
  </si>
  <si>
    <t>20 01 40</t>
  </si>
  <si>
    <t>Metalle</t>
  </si>
  <si>
    <t>20 01 41</t>
  </si>
  <si>
    <t>Abfälle aus der Reinigung von Schornsteinen</t>
  </si>
  <si>
    <t>20 01 99</t>
  </si>
  <si>
    <t>sonstige Fraktionen a. n. g.</t>
  </si>
  <si>
    <t>20 02</t>
  </si>
  <si>
    <t>Garten- und Parkabfälle (einschließlich Friedhofsabfälle)</t>
  </si>
  <si>
    <t>20 02 02</t>
  </si>
  <si>
    <t>Boden und Steine</t>
  </si>
  <si>
    <t>20 03</t>
  </si>
  <si>
    <t>Andere Siedlungsabfälle</t>
  </si>
  <si>
    <t>20 03 02</t>
  </si>
  <si>
    <t>Marktabfälle</t>
  </si>
  <si>
    <t>20 03 03</t>
  </si>
  <si>
    <t>Straßenkehricht</t>
  </si>
  <si>
    <t>20 03 04</t>
  </si>
  <si>
    <t>Fäkalschlamm</t>
  </si>
  <si>
    <t>20 03 06</t>
  </si>
  <si>
    <t>Abfälle aus der Kanalreinigung</t>
  </si>
  <si>
    <t>20 03 99</t>
  </si>
  <si>
    <t>Siedlungsabfälle a. n. g.</t>
  </si>
  <si>
    <t>Scope 3.5.2 - Abfall</t>
  </si>
  <si>
    <t>Berechnungsmethode: Berechnung Berechnug anhand Ausgaben (spend-based Methode)</t>
  </si>
  <si>
    <t xml:space="preserve">Jährliche Ausgaben für die Abfall Entsorgung, die im Berichtsjahr anfallen. </t>
  </si>
  <si>
    <r>
      <t>Emissionen Gesamt Scope 3.5.2 [t CO</t>
    </r>
    <r>
      <rPr>
        <b/>
        <vertAlign val="subscript"/>
        <sz val="22"/>
        <color rgb="FF006582"/>
        <rFont val="Calibri"/>
        <family val="2"/>
        <scheme val="minor"/>
      </rPr>
      <t>2</t>
    </r>
    <r>
      <rPr>
        <b/>
        <sz val="22"/>
        <color rgb="FF006582"/>
        <rFont val="Calibri"/>
        <family val="2"/>
        <scheme val="minor"/>
      </rPr>
      <t>e]:</t>
    </r>
  </si>
  <si>
    <t>Entstandene Abfallart</t>
  </si>
  <si>
    <t>Entsorgungskosten p. a [€]</t>
  </si>
  <si>
    <r>
      <t>Emissionen [kg co</t>
    </r>
    <r>
      <rPr>
        <vertAlign val="subscript"/>
        <sz val="11"/>
        <color rgb="FF006582"/>
        <rFont val="Calibri"/>
        <family val="2"/>
        <scheme val="minor"/>
      </rPr>
      <t>2</t>
    </r>
    <r>
      <rPr>
        <sz val="11"/>
        <color rgb="FF006582"/>
        <rFont val="Calibri"/>
        <family val="2"/>
        <scheme val="minor"/>
      </rPr>
      <t>e]</t>
    </r>
  </si>
  <si>
    <t>Scope 3.6.1 - Geschäftsreisen</t>
  </si>
  <si>
    <t>Direkte und zur Bereitstellung entstandenen Emissionen für im Berichtsjahr angefallene Geschäftsreisen</t>
  </si>
  <si>
    <t>in Verkehrsmitteln, die nicht dem Unternehmen gehören und optional für Übernachtungen in Hotels.</t>
  </si>
  <si>
    <t>Anzahl reisender Personen und Reisedauer</t>
  </si>
  <si>
    <t xml:space="preserve">Entfernungsdaten und die, während der Reise verwendete Transportart. </t>
  </si>
  <si>
    <t xml:space="preserve">Hinweis: </t>
  </si>
  <si>
    <t>Die verschiedenen Fahrten können vor dem Ausfüllen der Tabelle nach Verkehrsmitteln oder Kategorien geclustert werden, um die Berechnung zu erleichtern.</t>
  </si>
  <si>
    <t>Falls auf Ihrer Reiserechnung ein spezifischer Emissionsfaktor bereits vorhanden ist, kann dieser in der Tabelle geändert werden. Hierzu einfach die jeweilige Formel überschreiben.</t>
  </si>
  <si>
    <r>
      <t>Emissionen Gesamt Scope 3.6.1 [t CO</t>
    </r>
    <r>
      <rPr>
        <b/>
        <vertAlign val="subscript"/>
        <sz val="22"/>
        <color rgb="FF006582"/>
        <rFont val="Calibri"/>
        <family val="2"/>
        <scheme val="minor"/>
      </rPr>
      <t>2</t>
    </r>
    <r>
      <rPr>
        <b/>
        <sz val="22"/>
        <color rgb="FF006582"/>
        <rFont val="Calibri"/>
        <family val="2"/>
        <scheme val="minor"/>
      </rPr>
      <t>e]:</t>
    </r>
  </si>
  <si>
    <t>Reise 1</t>
  </si>
  <si>
    <t>Reise 2</t>
  </si>
  <si>
    <t>Reise 3</t>
  </si>
  <si>
    <t>Reise 4</t>
  </si>
  <si>
    <t>Reise 5</t>
  </si>
  <si>
    <t>Reise 6</t>
  </si>
  <si>
    <t>Anzahl Reisender</t>
  </si>
  <si>
    <t>Mietwagen</t>
  </si>
  <si>
    <t>zurückgelegte Strecke [km]</t>
  </si>
  <si>
    <t>Fahrzeugklasse</t>
  </si>
  <si>
    <t>Luxus/SUV/Sport</t>
  </si>
  <si>
    <t>Antriebsart</t>
  </si>
  <si>
    <t>BEV</t>
  </si>
  <si>
    <t>Bahn-Fernverkehr</t>
  </si>
  <si>
    <t>Flugzeug-Kurzstrecke</t>
  </si>
  <si>
    <t>Klasse</t>
  </si>
  <si>
    <t>Business</t>
  </si>
  <si>
    <t>Flugzeug-Langstrecke</t>
  </si>
  <si>
    <t>Fähre</t>
  </si>
  <si>
    <t>Mit/Ohne Fahrzeug</t>
  </si>
  <si>
    <t>Mit</t>
  </si>
  <si>
    <t>Reisebus</t>
  </si>
  <si>
    <t>Hotel Übernachtungen (optional)</t>
  </si>
  <si>
    <t>Anzahl Übernachtungen</t>
  </si>
  <si>
    <t>Reiseland</t>
  </si>
  <si>
    <t>Deutschland</t>
  </si>
  <si>
    <r>
      <t>Emissionen Gesamt je Geschäftsreise [t CO</t>
    </r>
    <r>
      <rPr>
        <b/>
        <vertAlign val="subscript"/>
        <sz val="14"/>
        <color rgb="FF006582"/>
        <rFont val="Calibri"/>
        <family val="2"/>
        <scheme val="minor"/>
      </rPr>
      <t>2</t>
    </r>
    <r>
      <rPr>
        <b/>
        <sz val="14"/>
        <color rgb="FF006582"/>
        <rFont val="Calibri"/>
        <family val="2"/>
        <scheme val="minor"/>
      </rPr>
      <t>e]</t>
    </r>
  </si>
  <si>
    <t>EF Busines Travel</t>
  </si>
  <si>
    <t>EF WTT Business Travel</t>
  </si>
  <si>
    <t>Land</t>
  </si>
  <si>
    <t>Hotel
Übernachtung</t>
  </si>
  <si>
    <t>Ägypten</t>
  </si>
  <si>
    <r>
      <t>kg CO</t>
    </r>
    <r>
      <rPr>
        <vertAlign val="subscript"/>
        <sz val="11"/>
        <color rgb="FF006582"/>
        <rFont val="Calibri"/>
        <family val="2"/>
      </rPr>
      <t>2</t>
    </r>
    <r>
      <rPr>
        <sz val="11"/>
        <color rgb="FF006582"/>
        <rFont val="Calibri"/>
        <family val="2"/>
      </rPr>
      <t>e / Zimmer pro Nacht</t>
    </r>
  </si>
  <si>
    <t>DEFRA Hotel stay</t>
  </si>
  <si>
    <t>Australien</t>
  </si>
  <si>
    <t>Belgien</t>
  </si>
  <si>
    <t>Brasilien</t>
  </si>
  <si>
    <t>Canada</t>
  </si>
  <si>
    <t>Chile</t>
  </si>
  <si>
    <t>China</t>
  </si>
  <si>
    <t>Columbien</t>
  </si>
  <si>
    <t>Costa Rica</t>
  </si>
  <si>
    <t>Frankreich</t>
  </si>
  <si>
    <t>Hong Kong, China</t>
  </si>
  <si>
    <t>Indien</t>
  </si>
  <si>
    <t>Indonesien</t>
  </si>
  <si>
    <t>Italien</t>
  </si>
  <si>
    <t>Japan</t>
  </si>
  <si>
    <t>Jordanien</t>
  </si>
  <si>
    <t>Katar</t>
  </si>
  <si>
    <r>
      <t>kg CO</t>
    </r>
    <r>
      <rPr>
        <vertAlign val="subscript"/>
        <sz val="11"/>
        <color rgb="FF006582"/>
        <rFont val="Calibri"/>
        <family val="2"/>
      </rPr>
      <t>2</t>
    </r>
    <r>
      <rPr>
        <sz val="11"/>
        <color rgb="FF006582"/>
        <rFont val="Calibri"/>
        <family val="2"/>
      </rPr>
      <t>e / Pers. km</t>
    </r>
  </si>
  <si>
    <t>Malaysia</t>
  </si>
  <si>
    <t>Malediven</t>
  </si>
  <si>
    <t>Fähre Mit Auto</t>
  </si>
  <si>
    <t>DEFRA Business travel- sea</t>
  </si>
  <si>
    <t>DEFRA WTT- business travel- sea</t>
  </si>
  <si>
    <t>Mexico</t>
  </si>
  <si>
    <t>Fähre ohne Auto</t>
  </si>
  <si>
    <t>Niederlande</t>
  </si>
  <si>
    <t>KurzstreckeEconomy</t>
  </si>
  <si>
    <t>DEFRA Business travel- air</t>
  </si>
  <si>
    <t>DEFRA WTT- business travel- air</t>
  </si>
  <si>
    <t>Oman</t>
  </si>
  <si>
    <t>KurzstreckeBusiness</t>
  </si>
  <si>
    <t>Philippinen</t>
  </si>
  <si>
    <t>KurzstreckeBitte wählen</t>
  </si>
  <si>
    <t>Portugal</t>
  </si>
  <si>
    <t>LangstreckeEconomy</t>
  </si>
  <si>
    <t>Russland</t>
  </si>
  <si>
    <t>LangstreckePremium Economy</t>
  </si>
  <si>
    <t>Saudi Arabien</t>
  </si>
  <si>
    <t>LangstreckeBusiness</t>
  </si>
  <si>
    <t>Schweiz</t>
  </si>
  <si>
    <t>LangstreckeFirst</t>
  </si>
  <si>
    <t>Singapur</t>
  </si>
  <si>
    <t>LangstreckeBitte wählen</t>
  </si>
  <si>
    <t>Spanien</t>
  </si>
  <si>
    <t>Süd-Afrika</t>
  </si>
  <si>
    <t>Süd-Korea</t>
  </si>
  <si>
    <t>Thailand</t>
  </si>
  <si>
    <t>Türkei</t>
  </si>
  <si>
    <t>UK</t>
  </si>
  <si>
    <t>UK (London)</t>
  </si>
  <si>
    <t>USA</t>
  </si>
  <si>
    <t>Ver. Arab. Emirate</t>
  </si>
  <si>
    <t>Kleinwagen</t>
  </si>
  <si>
    <t>Mittelklasse</t>
  </si>
  <si>
    <t>Diesel</t>
  </si>
  <si>
    <t>Hybrid</t>
  </si>
  <si>
    <t>Ohne</t>
  </si>
  <si>
    <t>Economy</t>
  </si>
  <si>
    <t>Premium Economy</t>
  </si>
  <si>
    <t>First</t>
  </si>
  <si>
    <t>Rechnungen:</t>
  </si>
  <si>
    <t>Auto:</t>
  </si>
  <si>
    <t>Flugzeug:</t>
  </si>
  <si>
    <t>Kurzstrecke</t>
  </si>
  <si>
    <t>Langstrecke</t>
  </si>
  <si>
    <t>Scope 3.6.2 - Geschäftsreisen</t>
  </si>
  <si>
    <t xml:space="preserve">Jährliche Ausgaben für Geschäftsreisen, die im Berichtsjahr anfallen. </t>
  </si>
  <si>
    <r>
      <t>Emissionen Gesamt Scope 3.6.2 [t CO</t>
    </r>
    <r>
      <rPr>
        <b/>
        <vertAlign val="subscript"/>
        <sz val="22"/>
        <color rgb="FF006582"/>
        <rFont val="Calibri"/>
        <family val="2"/>
        <scheme val="minor"/>
      </rPr>
      <t>2</t>
    </r>
    <r>
      <rPr>
        <b/>
        <sz val="22"/>
        <color rgb="FF006582"/>
        <rFont val="Calibri"/>
        <family val="2"/>
        <scheme val="minor"/>
      </rPr>
      <t>e]:</t>
    </r>
  </si>
  <si>
    <t>Entstandene Dienstreisenart</t>
  </si>
  <si>
    <t>Reisekosten p. a [€]</t>
  </si>
  <si>
    <r>
      <t>Emissionen [kg co</t>
    </r>
    <r>
      <rPr>
        <b/>
        <vertAlign val="subscript"/>
        <sz val="11"/>
        <color rgb="FF006582"/>
        <rFont val="Calibri"/>
        <family val="2"/>
        <scheme val="minor"/>
      </rPr>
      <t>2</t>
    </r>
    <r>
      <rPr>
        <b/>
        <sz val="11"/>
        <color rgb="FF006582"/>
        <rFont val="Calibri"/>
        <family val="2"/>
        <scheme val="minor"/>
      </rPr>
      <t>e]</t>
    </r>
  </si>
  <si>
    <t>Direkte und zur Bereitstellung entstandenen Emissionen</t>
  </si>
  <si>
    <t>für den Anfahrtsweg  zur Arbeitsstätte der Belegschaft im Berichtsjahr.</t>
  </si>
  <si>
    <t>Anzahl Mitarbeiter, Arbeitstage im Berichtsjahr und Wochenarbeitszeit</t>
  </si>
  <si>
    <t>Anteil Homeoffice</t>
  </si>
  <si>
    <t>Hinweis</t>
  </si>
  <si>
    <t>Diese Methodik eignet sich für Firmen, die die echt Daten des Pendeln ihrer Mitarbeiter nicht vorhanden haben.</t>
  </si>
  <si>
    <r>
      <t>Emissionen Gesamt Scope 3.7.1 [t CO</t>
    </r>
    <r>
      <rPr>
        <b/>
        <vertAlign val="subscript"/>
        <sz val="22"/>
        <color rgb="FF006582"/>
        <rFont val="Calibri"/>
        <family val="2"/>
        <scheme val="minor"/>
      </rPr>
      <t>2</t>
    </r>
    <r>
      <rPr>
        <b/>
        <sz val="22"/>
        <color rgb="FF006582"/>
        <rFont val="Calibri"/>
        <family val="2"/>
        <scheme val="minor"/>
      </rPr>
      <t>e]:</t>
    </r>
  </si>
  <si>
    <t>Anzahl Arbeitstage:</t>
  </si>
  <si>
    <t>Anzahl Mitarbeiter:</t>
  </si>
  <si>
    <t>Wochenarbeitsstunden:</t>
  </si>
  <si>
    <t>Anteil Homeoffice:</t>
  </si>
  <si>
    <t>Arbeitsweg</t>
  </si>
  <si>
    <t>Entfernung
[km]</t>
  </si>
  <si>
    <t>Entfernung Mitarbeiter
[Relativ]</t>
  </si>
  <si>
    <t>Entfernung Mitarbeiter
[Absolut]</t>
  </si>
  <si>
    <t>gefahrene km p. a.</t>
  </si>
  <si>
    <t>Verkehrsmittel</t>
  </si>
  <si>
    <t>Mitarbeiter
[Relativ]</t>
  </si>
  <si>
    <t>Bus</t>
  </si>
  <si>
    <t>Bahn</t>
  </si>
  <si>
    <t>Gesamt [km]</t>
  </si>
  <si>
    <t>Elektro (BEV)</t>
  </si>
  <si>
    <t>Motorrad</t>
  </si>
  <si>
    <t>Zu Fuß Fahrrad</t>
  </si>
  <si>
    <t>Homeoffice</t>
  </si>
  <si>
    <t>Std.</t>
  </si>
  <si>
    <t>pro Tag und Mitarbeiter</t>
  </si>
  <si>
    <t>pro Jahr und Mitarbeiter</t>
  </si>
  <si>
    <t>pro Tag und Belegschaft</t>
  </si>
  <si>
    <t>pro Jahr und Belegschaft</t>
  </si>
  <si>
    <t>kg CO2e/km</t>
  </si>
  <si>
    <t>Bahn Nahverkehr</t>
  </si>
  <si>
    <r>
      <t>kg CO</t>
    </r>
    <r>
      <rPr>
        <vertAlign val="subscript"/>
        <sz val="11"/>
        <color rgb="FF006582"/>
        <rFont val="Calibri"/>
        <family val="2"/>
      </rPr>
      <t>2</t>
    </r>
    <r>
      <rPr>
        <sz val="11"/>
        <color rgb="FF006582"/>
        <rFont val="Calibri"/>
        <family val="2"/>
      </rPr>
      <t>e/h Vollzeitkraft</t>
    </r>
  </si>
  <si>
    <t>DEFRA Homeworking</t>
  </si>
  <si>
    <t>statistische Daten</t>
  </si>
  <si>
    <t>Destatis 2022</t>
  </si>
  <si>
    <t>UBA 2023b</t>
  </si>
  <si>
    <t>Berechnungsmethode: Berechnung anhand Entfernungsdaten für Arbeitsweg und Durchschnittsdaten für Homeoffice</t>
  </si>
  <si>
    <t>für den Anfahrtsweg  zur Arbeitsstätte der Belegschaft im Berichtsjahr. Zzgl. Emissionen durch Homeoffice</t>
  </si>
  <si>
    <t>Anzahl Arbeitstage im Berichtsjahr und Wochenarbeitszeit</t>
  </si>
  <si>
    <t xml:space="preserve">Hinweis: vorbefüllt mit Ergebnissen einer fiktiven Umfrage. </t>
  </si>
  <si>
    <t>Fragen für die Erstellung der Umfrage</t>
  </si>
  <si>
    <t>1: Wie lange ist Ihr täglicher Arbeitsweg? (Hin- und Rückweg)</t>
  </si>
  <si>
    <t>Antwort: Freies Textfeld</t>
  </si>
  <si>
    <t>2: Welches Fortbewegungsmittel nutzen Sie dazu überwiegend?</t>
  </si>
  <si>
    <t>Antwort: Auswahlfeld (Auto; Motorrad/Roller; öff. Verkehrsmittel; zu Fuß/Fahrrad)</t>
  </si>
  <si>
    <t>3: Welcher Fahrzeugart gehört Ihr Auto an? (Nur zu beantworten falls in Frage 2 Auto gewählt wurde)</t>
  </si>
  <si>
    <t>Antwort: Auswahlfeld (Kleinwagen; Mittelklasse; Luxus/SUV/Sport)</t>
  </si>
  <si>
    <t>4: Welche Antriebsart hat Ihr Fahrzeug? (Nur zu beantworten falls in Frage 2 Auto gewählt wurde)</t>
  </si>
  <si>
    <t>Antwort: Auswahlfeld (Benzin; Diesel; Erdgas; LPG; Hybrid; BEV)</t>
  </si>
  <si>
    <t>5: Welche öffentlichen Verkehrsmittel nutzen Sie auf dem Weg zur Arbeit? (Nur zu beantworten, wenn in
Frage 2 öff. Verkehrsmittel gewählt wurden)</t>
  </si>
  <si>
    <t>Antwort: Auswahlfeld (Bus; S-Bahn/Regio; U-Bahn; IC/ICE)</t>
  </si>
  <si>
    <t>6: Wie viele Tage in der Woche arbeiten Sie durchschnittlich im Homeoffice?</t>
  </si>
  <si>
    <t>Antwort: Auswahlfeld (0; 1; 2; 3; 4; 5)</t>
  </si>
  <si>
    <r>
      <t>Emissionen Gesamt Scope 3.7.2 [t CO</t>
    </r>
    <r>
      <rPr>
        <b/>
        <vertAlign val="subscript"/>
        <sz val="22"/>
        <color rgb="FF006582"/>
        <rFont val="Calibri"/>
        <family val="2"/>
        <scheme val="minor"/>
      </rPr>
      <t>2</t>
    </r>
    <r>
      <rPr>
        <b/>
        <sz val="22"/>
        <color rgb="FF006582"/>
        <rFont val="Calibri"/>
        <family val="2"/>
        <scheme val="minor"/>
      </rPr>
      <t>e]:</t>
    </r>
  </si>
  <si>
    <r>
      <t>Emissionen Gesamt Mobilität [t CO</t>
    </r>
    <r>
      <rPr>
        <b/>
        <vertAlign val="subscript"/>
        <sz val="11"/>
        <color rgb="FF006582"/>
        <rFont val="Calibri"/>
        <family val="2"/>
        <scheme val="minor"/>
      </rPr>
      <t>2</t>
    </r>
    <r>
      <rPr>
        <b/>
        <sz val="11"/>
        <color rgb="FF006582"/>
        <rFont val="Calibri"/>
        <family val="2"/>
        <scheme val="minor"/>
      </rPr>
      <t>e]:</t>
    </r>
  </si>
  <si>
    <r>
      <t>Emissionen Gesamt Homeoffice [t CO</t>
    </r>
    <r>
      <rPr>
        <b/>
        <vertAlign val="subscript"/>
        <sz val="11"/>
        <color rgb="FF006582"/>
        <rFont val="Calibri"/>
        <family val="2"/>
        <scheme val="minor"/>
      </rPr>
      <t>2</t>
    </r>
    <r>
      <rPr>
        <b/>
        <sz val="11"/>
        <color rgb="FF006582"/>
        <rFont val="Calibri"/>
        <family val="2"/>
        <scheme val="minor"/>
      </rPr>
      <t>e]:</t>
    </r>
  </si>
  <si>
    <t>Auswertung Umfrage:</t>
  </si>
  <si>
    <t>MA 1</t>
  </si>
  <si>
    <t>MA 2</t>
  </si>
  <si>
    <t>MA 3</t>
  </si>
  <si>
    <t>MA 4</t>
  </si>
  <si>
    <t>MA 5</t>
  </si>
  <si>
    <t>MA 6</t>
  </si>
  <si>
    <t>MA 7</t>
  </si>
  <si>
    <t>MA 8</t>
  </si>
  <si>
    <t>MA 9</t>
  </si>
  <si>
    <t>MA 10</t>
  </si>
  <si>
    <t>MA 11</t>
  </si>
  <si>
    <t>MA 12</t>
  </si>
  <si>
    <t>MA 13</t>
  </si>
  <si>
    <t>MA 14</t>
  </si>
  <si>
    <t>MA 15</t>
  </si>
  <si>
    <t>MA 16</t>
  </si>
  <si>
    <t>MA 17</t>
  </si>
  <si>
    <t>MA 18</t>
  </si>
  <si>
    <t>MA 19</t>
  </si>
  <si>
    <t>MA 20</t>
  </si>
  <si>
    <t>MA 21</t>
  </si>
  <si>
    <t>MA 22</t>
  </si>
  <si>
    <t>MA 23</t>
  </si>
  <si>
    <t>MA 24</t>
  </si>
  <si>
    <t>MA 25</t>
  </si>
  <si>
    <t>MA 26</t>
  </si>
  <si>
    <t>MA 27</t>
  </si>
  <si>
    <t>MA 28</t>
  </si>
  <si>
    <t>MA 29</t>
  </si>
  <si>
    <t>MA 30</t>
  </si>
  <si>
    <t>MA 31</t>
  </si>
  <si>
    <t>MA 32</t>
  </si>
  <si>
    <t>MA 33</t>
  </si>
  <si>
    <t>MA 34</t>
  </si>
  <si>
    <t>MA 35</t>
  </si>
  <si>
    <t>MA 36</t>
  </si>
  <si>
    <t>MA 37</t>
  </si>
  <si>
    <t>MA 38</t>
  </si>
  <si>
    <t>MA 39</t>
  </si>
  <si>
    <t>MA 40</t>
  </si>
  <si>
    <t>MA 41</t>
  </si>
  <si>
    <t>MA 42</t>
  </si>
  <si>
    <t>MA 43</t>
  </si>
  <si>
    <t>MA 44</t>
  </si>
  <si>
    <t>MA 45</t>
  </si>
  <si>
    <t>MA 46</t>
  </si>
  <si>
    <t>MA 47</t>
  </si>
  <si>
    <t>MA 48</t>
  </si>
  <si>
    <t>MA 49</t>
  </si>
  <si>
    <t>MA 50</t>
  </si>
  <si>
    <t>MA 51</t>
  </si>
  <si>
    <t>MA 52</t>
  </si>
  <si>
    <t>MA 53</t>
  </si>
  <si>
    <t>MA 54</t>
  </si>
  <si>
    <t>MA 55</t>
  </si>
  <si>
    <t>MA 56</t>
  </si>
  <si>
    <t>MA 57</t>
  </si>
  <si>
    <t>MA 58</t>
  </si>
  <si>
    <t>MA 59</t>
  </si>
  <si>
    <t>MA 60</t>
  </si>
  <si>
    <t>MA 61</t>
  </si>
  <si>
    <t>MA 62</t>
  </si>
  <si>
    <t>MA 63</t>
  </si>
  <si>
    <t>MA 64</t>
  </si>
  <si>
    <t>MA 65</t>
  </si>
  <si>
    <t>MA 66</t>
  </si>
  <si>
    <t>MA 67</t>
  </si>
  <si>
    <t>MA 68</t>
  </si>
  <si>
    <t>MA 69</t>
  </si>
  <si>
    <t>MA 70</t>
  </si>
  <si>
    <t>MA 71</t>
  </si>
  <si>
    <t>MA 72</t>
  </si>
  <si>
    <t>MA 73</t>
  </si>
  <si>
    <t>MA 74</t>
  </si>
  <si>
    <t>MA 75</t>
  </si>
  <si>
    <t>MA 76</t>
  </si>
  <si>
    <t>MA 77</t>
  </si>
  <si>
    <t>MA 78</t>
  </si>
  <si>
    <t>MA 79</t>
  </si>
  <si>
    <t>MA 80</t>
  </si>
  <si>
    <t>Arbeitsweg (Hin- und Rückweg)</t>
  </si>
  <si>
    <t>Fortbewegungsmittel</t>
  </si>
  <si>
    <t>Auto</t>
  </si>
  <si>
    <t>zu Fuß/Fahrrad</t>
  </si>
  <si>
    <t>Motorrad/Roller</t>
  </si>
  <si>
    <t>PKW - Größe</t>
  </si>
  <si>
    <t>keins</t>
  </si>
  <si>
    <t>PKW - Antriebsart</t>
  </si>
  <si>
    <t>...</t>
  </si>
  <si>
    <t>Öffentliche Verkehrsmittel - Art</t>
  </si>
  <si>
    <t>S-Bahn/Regio</t>
  </si>
  <si>
    <t>Homeoffice [Tage je Arbeitswoche]</t>
  </si>
  <si>
    <r>
      <t>Emissionen Gesamt Verkehr / MA [kg CO</t>
    </r>
    <r>
      <rPr>
        <b/>
        <vertAlign val="subscript"/>
        <sz val="11"/>
        <color rgb="FF006582"/>
        <rFont val="Calibri"/>
        <family val="2"/>
        <scheme val="minor"/>
      </rPr>
      <t>2</t>
    </r>
    <r>
      <rPr>
        <b/>
        <sz val="11"/>
        <color rgb="FF006582"/>
        <rFont val="Calibri"/>
        <family val="2"/>
        <scheme val="minor"/>
      </rPr>
      <t>e]</t>
    </r>
  </si>
  <si>
    <r>
      <t>Emissionen Gesamt Homeoffice / MA [kg CO</t>
    </r>
    <r>
      <rPr>
        <b/>
        <vertAlign val="subscript"/>
        <sz val="11"/>
        <color rgb="FF006582"/>
        <rFont val="Calibri"/>
        <family val="2"/>
        <scheme val="minor"/>
      </rPr>
      <t>2</t>
    </r>
    <r>
      <rPr>
        <b/>
        <sz val="11"/>
        <color rgb="FF006582"/>
        <rFont val="Calibri"/>
        <family val="2"/>
        <scheme val="minor"/>
      </rPr>
      <t>e]</t>
    </r>
  </si>
  <si>
    <t>U-Bahn/Tram</t>
  </si>
  <si>
    <t>IC/ICE</t>
  </si>
  <si>
    <r>
      <t>kg CO</t>
    </r>
    <r>
      <rPr>
        <vertAlign val="subscript"/>
        <sz val="11"/>
        <color rgb="FF006582"/>
        <rFont val="Calibri"/>
        <family val="2"/>
      </rPr>
      <t>2</t>
    </r>
    <r>
      <rPr>
        <sz val="11"/>
        <color rgb="FF006582"/>
        <rFont val="Calibri"/>
        <family val="2"/>
      </rPr>
      <t>e / h Vollzeitkraft</t>
    </r>
  </si>
  <si>
    <t>öffentliche Verkehrsmittel</t>
  </si>
  <si>
    <t xml:space="preserve">Scope 3.8 - Gemietete oder geleaste Sachanlagen </t>
  </si>
  <si>
    <t>Berechnungsmethode: Mengenbasiert für Scope 1 von Immobilen; restliche Berechnungen mit Durchschnittsdaten</t>
  </si>
  <si>
    <t>Scope 1 und Scope 2 Emissionen,</t>
  </si>
  <si>
    <t>die  bei der Verwendung gemieteter oder geleaster Güter entstehen</t>
  </si>
  <si>
    <t>Mengendaten primärer Energieträger (z.B. aus Rechnungen von Lieferanten)</t>
  </si>
  <si>
    <t>Mengendaten direkter Emissionen von Gasen (z.B. Befüllung von Klimaanlagen)</t>
  </si>
  <si>
    <t>verbrauchte Energiemengen für Strom und falls vorhanden Fernwärme/-kälte</t>
  </si>
  <si>
    <t xml:space="preserve">verbrauchte Kraftstoffmengen oder Verbrauchswerte und angefallene Betriebsstunden im Jahr für Maschinen </t>
  </si>
  <si>
    <t>verbrauchte Kraftstoffmengen oder Jahresfahrleistungen von Kraft- und Nutzfahrzeugen</t>
  </si>
  <si>
    <r>
      <t>Emissionen Gesamt Scope 3.8 [t CO</t>
    </r>
    <r>
      <rPr>
        <b/>
        <vertAlign val="subscript"/>
        <sz val="22"/>
        <color rgb="FF006582"/>
        <rFont val="Calibri"/>
        <family val="2"/>
        <scheme val="minor"/>
      </rPr>
      <t>2</t>
    </r>
    <r>
      <rPr>
        <b/>
        <sz val="22"/>
        <color rgb="FF006582"/>
        <rFont val="Calibri"/>
        <family val="2"/>
        <scheme val="minor"/>
      </rPr>
      <t>e]:</t>
    </r>
  </si>
  <si>
    <t>Immobilien:</t>
  </si>
  <si>
    <t>Objekt A</t>
  </si>
  <si>
    <t>Objekt B</t>
  </si>
  <si>
    <t>Objekt C</t>
  </si>
  <si>
    <t>Energieträger</t>
  </si>
  <si>
    <t>verbrauchte Menge</t>
  </si>
  <si>
    <r>
      <t>Emissionen [kg CO</t>
    </r>
    <r>
      <rPr>
        <vertAlign val="subscript"/>
        <sz val="11"/>
        <color rgb="FF006582"/>
        <rFont val="Calibri"/>
        <family val="2"/>
        <scheme val="minor"/>
      </rPr>
      <t>2</t>
    </r>
    <r>
      <rPr>
        <sz val="11"/>
        <color rgb="FF006582"/>
        <rFont val="Calibri"/>
        <family val="2"/>
        <scheme val="minor"/>
      </rPr>
      <t>e]</t>
    </r>
  </si>
  <si>
    <t>Kältemittel Emissionen</t>
  </si>
  <si>
    <t>Maschinen:</t>
  </si>
  <si>
    <t>Notstromaggregat</t>
  </si>
  <si>
    <t>Montageroboter</t>
  </si>
  <si>
    <t>X</t>
  </si>
  <si>
    <t>Kraftstoffmenge</t>
  </si>
  <si>
    <t>Betriebsstunden</t>
  </si>
  <si>
    <t>Fortbewegungsmittel:</t>
  </si>
  <si>
    <t>Leasing KFZ Geschäftsleitung</t>
  </si>
  <si>
    <t xml:space="preserve">Leasing Transporter 3,5t </t>
  </si>
  <si>
    <t>Berechnungsart:</t>
  </si>
  <si>
    <t>Laufleistung</t>
  </si>
  <si>
    <t>kg CO2e/kg</t>
  </si>
  <si>
    <t>kg CO2e/L</t>
  </si>
  <si>
    <t>kg CO2e/kWh</t>
  </si>
  <si>
    <t>UBA 2023</t>
  </si>
  <si>
    <t>Nah- /Fernwärme [kWh]</t>
  </si>
  <si>
    <t>Direkte und die zur Bereitstellung  entstandenen Emissionen für den nachgelagerter Transport durch externe Dienstleister.</t>
  </si>
  <si>
    <t xml:space="preserve">Transport und Vertrieb der vom meldenden Unternehmen verkauften Produkte zwischen den Betrieben des meldenden Unternehmens und dem Endverbraucher (sofern nicht vom meldenden Unternehmen bezahlt), </t>
  </si>
  <si>
    <t xml:space="preserve">einschließlich Einzelhandel und Lagerung (in Fahrzeugen) und Einrichtungen, die sich nicht im Besitz oder unter der Kontrolle des berichtenden Unternehmens befinden). </t>
  </si>
  <si>
    <t>Entfernungs-und Gewichtsdaten der im Berichtsjahr durchgeführten Transporte. Außerdem die jeweils für den Transport verwendeten Transportarten</t>
  </si>
  <si>
    <r>
      <t>Emissionen Gesamt Scope 3.9 [t CO</t>
    </r>
    <r>
      <rPr>
        <b/>
        <vertAlign val="subscript"/>
        <sz val="22"/>
        <color rgb="FF006582"/>
        <rFont val="Calibri"/>
        <family val="2"/>
        <scheme val="minor"/>
      </rPr>
      <t>2</t>
    </r>
    <r>
      <rPr>
        <b/>
        <sz val="22"/>
        <color rgb="FF006582"/>
        <rFont val="Calibri"/>
        <family val="2"/>
        <scheme val="minor"/>
      </rPr>
      <t>e]:</t>
    </r>
  </si>
  <si>
    <t>Transport 1</t>
  </si>
  <si>
    <t>Transport 2</t>
  </si>
  <si>
    <t>Transport 3</t>
  </si>
  <si>
    <t>Transport 4</t>
  </si>
  <si>
    <t>Transport 5</t>
  </si>
  <si>
    <t>Transport 6</t>
  </si>
  <si>
    <t>Transport 7</t>
  </si>
  <si>
    <t>Transport 8</t>
  </si>
  <si>
    <t>Transport 9</t>
  </si>
  <si>
    <t>Transport 10</t>
  </si>
  <si>
    <t>Transport 11</t>
  </si>
  <si>
    <t>Transport 12</t>
  </si>
  <si>
    <t/>
  </si>
  <si>
    <t>Direkte und zur Bereitstellung entstandenen Emissionen für den nachgelagerter Transport durch externe Dienstleister.</t>
  </si>
  <si>
    <t xml:space="preserve">Ausgaben und Transportart für Lieferungen im Berichtsjahr. </t>
  </si>
  <si>
    <t>Berechnungsmethode: Extern zu erfragen</t>
  </si>
  <si>
    <t>die während der Weiterverarbeitung der im Berichtsjahr verkauften Produkte entstehen</t>
  </si>
  <si>
    <t>verkaufte Einheiten nach Käufer im Berichtsjahr</t>
  </si>
  <si>
    <t>Scope 1 und Scope 2 Emissionen der Weiterverarbeitung verkaufter Produkte</t>
  </si>
  <si>
    <r>
      <t>Emissionen Gesamt Scope 3.10 [t CO</t>
    </r>
    <r>
      <rPr>
        <b/>
        <vertAlign val="subscript"/>
        <sz val="22"/>
        <color rgb="FF006582"/>
        <rFont val="Calibri"/>
        <family val="2"/>
        <scheme val="minor"/>
      </rPr>
      <t>2</t>
    </r>
    <r>
      <rPr>
        <b/>
        <sz val="22"/>
        <color rgb="FF006582"/>
        <rFont val="Calibri"/>
        <family val="2"/>
        <scheme val="minor"/>
      </rPr>
      <t>e]:</t>
    </r>
  </si>
  <si>
    <t>Produkt A</t>
  </si>
  <si>
    <t>Empfänger</t>
  </si>
  <si>
    <t>B</t>
  </si>
  <si>
    <t>C</t>
  </si>
  <si>
    <t>D</t>
  </si>
  <si>
    <t>E</t>
  </si>
  <si>
    <t>F</t>
  </si>
  <si>
    <t>verkaufte Einheiten</t>
  </si>
  <si>
    <r>
      <t>Summe Scope 1 Emissionen [kg CO</t>
    </r>
    <r>
      <rPr>
        <vertAlign val="subscript"/>
        <sz val="11"/>
        <color rgb="FF006582"/>
        <rFont val="Calibri"/>
        <family val="2"/>
        <scheme val="minor"/>
      </rPr>
      <t>2</t>
    </r>
    <r>
      <rPr>
        <sz val="11"/>
        <color rgb="FF006582"/>
        <rFont val="Calibri"/>
        <family val="2"/>
        <scheme val="minor"/>
      </rPr>
      <t>e]</t>
    </r>
  </si>
  <si>
    <r>
      <t>Summe Scope 2 Emissionen [kg CO</t>
    </r>
    <r>
      <rPr>
        <vertAlign val="subscript"/>
        <sz val="11"/>
        <color rgb="FF006582"/>
        <rFont val="Calibri"/>
        <family val="2"/>
        <scheme val="minor"/>
      </rPr>
      <t>2</t>
    </r>
    <r>
      <rPr>
        <sz val="11"/>
        <color rgb="FF006582"/>
        <rFont val="Calibri"/>
        <family val="2"/>
        <scheme val="minor"/>
      </rPr>
      <t>e]</t>
    </r>
  </si>
  <si>
    <t>Produkt B</t>
  </si>
  <si>
    <t>Emissionen</t>
  </si>
  <si>
    <t>bei der Weiterverarbeitung verwendete Prozessschritte und deren Mengeneinheiten und Mengen</t>
  </si>
  <si>
    <t xml:space="preserve"> A</t>
  </si>
  <si>
    <t>Produktbezeichnung:</t>
  </si>
  <si>
    <t>Prozess A</t>
  </si>
  <si>
    <t>Prozess B</t>
  </si>
  <si>
    <t>Prozess C</t>
  </si>
  <si>
    <t>Prozess D</t>
  </si>
  <si>
    <t>Prozess E</t>
  </si>
  <si>
    <t>Prozess F</t>
  </si>
  <si>
    <t>Schritt 1: Auswahl Kategorie Verfahren</t>
  </si>
  <si>
    <t>Zerspanung</t>
  </si>
  <si>
    <t>Umformung</t>
  </si>
  <si>
    <t>Schweißen</t>
  </si>
  <si>
    <t>Schritt 2: Auswahl Verfahren</t>
  </si>
  <si>
    <t>Drehen von Al (pro kg entferntes Material, das entfernte Al ist nicht berücksichtigt)</t>
  </si>
  <si>
    <t>Bohren von Al. (pro kg entferntes Material, das entfernte Al ist nicht berücksichtigt)</t>
  </si>
  <si>
    <t>Summe</t>
  </si>
  <si>
    <t>G</t>
  </si>
  <si>
    <t>H</t>
  </si>
  <si>
    <t>Idemat Referenznummer</t>
  </si>
  <si>
    <t>Prozess</t>
  </si>
  <si>
    <t>Emission</t>
  </si>
  <si>
    <t>Verarbeitung, Metalle, spanlose Formgebung</t>
  </si>
  <si>
    <t>D.050.01.101</t>
  </si>
  <si>
    <t>kg</t>
  </si>
  <si>
    <t>kg CO2 equiv.</t>
  </si>
  <si>
    <t>Idemat 2023</t>
  </si>
  <si>
    <t>D.050.01.102</t>
  </si>
  <si>
    <t>Verarbeitung, Metalle, Zerspanen pro kg entferntes Material</t>
  </si>
  <si>
    <t>D.060.01.101</t>
  </si>
  <si>
    <t>Bohren von Stahl (pro kg entferntes Material, der entfernte Stahl ist nicht berücksichtigt)</t>
  </si>
  <si>
    <t>D.060.01.102</t>
  </si>
  <si>
    <t>Fräsen von Stahl (pro kg entferntes Material, der entfernte Stahl ist nicht berücksichtigt)</t>
  </si>
  <si>
    <t>D.060.01.103</t>
  </si>
  <si>
    <t>Drehen von Stahl (pro kg entferntes Material, der entfernte Stahl ist nicht berücksichtigt)</t>
  </si>
  <si>
    <t>Verarbeitung, Metalle, Beschichtung</t>
  </si>
  <si>
    <t>D.070.01.101</t>
  </si>
  <si>
    <t>m²</t>
  </si>
  <si>
    <t>D.070.01.102</t>
  </si>
  <si>
    <t>D.070.01.103</t>
  </si>
  <si>
    <t>D.070.01.104</t>
  </si>
  <si>
    <t>D.070.01.105</t>
  </si>
  <si>
    <t>Feuerverzinken, Teile, Außenanwendung</t>
  </si>
  <si>
    <t>D.070.01.106</t>
  </si>
  <si>
    <t>Phosphatieren (Fe s)</t>
  </si>
  <si>
    <t>D.070.01.107</t>
  </si>
  <si>
    <t>Phosphatieren (Zn i)</t>
  </si>
  <si>
    <t>D.070.01.108</t>
  </si>
  <si>
    <t>Phosphatieren (Zn s)</t>
  </si>
  <si>
    <t>D.070.01.109</t>
  </si>
  <si>
    <t>Pulverbeschichtung Aluminium</t>
  </si>
  <si>
    <t>D.070.01.110</t>
  </si>
  <si>
    <t>Pulverbeschichtung Stahl</t>
  </si>
  <si>
    <t>Verarbeitung, Metalle, Schweißen von Stahl</t>
  </si>
  <si>
    <t>D.090.01.101</t>
  </si>
  <si>
    <t>Elektrisches MIG-Schweißen 4mm Stahl, 0.125 kg Elektrode</t>
  </si>
  <si>
    <t>D.090.01.102</t>
  </si>
  <si>
    <t>Schweißen im Schiffbau (FCAW) pro kg Elektrode</t>
  </si>
  <si>
    <t>D.090.01.103</t>
  </si>
  <si>
    <t>D.090.01.104</t>
  </si>
  <si>
    <t>Verarbeitung, Nichteisenmetalle</t>
  </si>
  <si>
    <t>D.100.01.101</t>
  </si>
  <si>
    <t>D.100.01.102</t>
  </si>
  <si>
    <t>D.100.01.103</t>
  </si>
  <si>
    <t>D.100.01.104</t>
  </si>
  <si>
    <t>D.100.01.105</t>
  </si>
  <si>
    <t>D.100.01.106</t>
  </si>
  <si>
    <t>D.100.01.107</t>
  </si>
  <si>
    <t>D.100.01.108</t>
  </si>
  <si>
    <t>D.100.01.109</t>
  </si>
  <si>
    <t>D.100.01.110</t>
  </si>
  <si>
    <t>D.100.01.111</t>
  </si>
  <si>
    <t>D.100.01.112</t>
  </si>
  <si>
    <t>D.100.01.113</t>
  </si>
  <si>
    <t>MIG-Bogen-Schweißen Al 12</t>
  </si>
  <si>
    <t>D.100.01.114</t>
  </si>
  <si>
    <t>D.100.01.115</t>
  </si>
  <si>
    <t>D.100.01.116</t>
  </si>
  <si>
    <t>D.100.01.117</t>
  </si>
  <si>
    <t>D.100.01.118</t>
  </si>
  <si>
    <t>D.100.01.119</t>
  </si>
  <si>
    <t>Fräsen von Al. (pro kg entferntes Material, das entfernte Al ist nicht berücksichtigt)</t>
  </si>
  <si>
    <t>D.100.01.120</t>
  </si>
  <si>
    <t>D.100.01.121</t>
  </si>
  <si>
    <t>D.100.01.122</t>
  </si>
  <si>
    <t>D.100.01.123</t>
  </si>
  <si>
    <t>D.100.01.124</t>
  </si>
  <si>
    <t>D.100.01.125</t>
  </si>
  <si>
    <t>D.100.01.126</t>
  </si>
  <si>
    <t>D.100.01.127</t>
  </si>
  <si>
    <t>D.100.01.128</t>
  </si>
  <si>
    <t>D.100.01.129</t>
  </si>
  <si>
    <t>D.100.01.130</t>
  </si>
  <si>
    <t>D.100.01.131</t>
  </si>
  <si>
    <t>D.100.01.132</t>
  </si>
  <si>
    <t>D.100.01.133</t>
  </si>
  <si>
    <t>D.100.01.134</t>
  </si>
  <si>
    <t>Verarbeitung, Papier und Verpackung</t>
  </si>
  <si>
    <t>D.110.01.101</t>
  </si>
  <si>
    <t>D.110.01.102</t>
  </si>
  <si>
    <t>D.110.01.103</t>
  </si>
  <si>
    <t>D.110.01.104</t>
  </si>
  <si>
    <t>D.110.01.105</t>
  </si>
  <si>
    <t>D.110.01.106</t>
  </si>
  <si>
    <t>Verarbeitung, Kunststoffe</t>
  </si>
  <si>
    <t>D.120.01.101</t>
  </si>
  <si>
    <t>D.120.01.102</t>
  </si>
  <si>
    <t>D.120.01.103</t>
  </si>
  <si>
    <t>D.120.01.104</t>
  </si>
  <si>
    <t>D.120.01.105</t>
  </si>
  <si>
    <t>D.120.01.106</t>
  </si>
  <si>
    <t>D.120.01.107</t>
  </si>
  <si>
    <t>D.120.01.108</t>
  </si>
  <si>
    <t>D.120.01.109</t>
  </si>
  <si>
    <t>Verarbeitung, Holz</t>
  </si>
  <si>
    <t>D.140.01.101</t>
  </si>
  <si>
    <t>s</t>
  </si>
  <si>
    <t>D.140.01.102</t>
  </si>
  <si>
    <t>D.140.01.103</t>
  </si>
  <si>
    <t>Hobeln von Hartholz pro kg trockene Masse entfernt</t>
  </si>
  <si>
    <t>D.140.01.104</t>
  </si>
  <si>
    <t>Hobeln von Weichholz pro kg trockene Masse entfernt</t>
  </si>
  <si>
    <t>Beschichtung</t>
  </si>
  <si>
    <t>Urformung</t>
  </si>
  <si>
    <t>Scope 3.11 - Verwendung produzierter Produkte</t>
  </si>
  <si>
    <t>die während der Lebensdauer bei der Verwendung verkaufter Produkte entstehen</t>
  </si>
  <si>
    <t>verkaufte Einheiten im Berichtsjahr</t>
  </si>
  <si>
    <t>erwartete Lebensdauer, Energieart und -bedarf verkaufter Produkte</t>
  </si>
  <si>
    <r>
      <t>Emissionen Gesamt Scope 3.11 [t CO</t>
    </r>
    <r>
      <rPr>
        <b/>
        <vertAlign val="subscript"/>
        <sz val="22"/>
        <color rgb="FF006582"/>
        <rFont val="Calibri"/>
        <family val="2"/>
        <scheme val="minor"/>
      </rPr>
      <t>2</t>
    </r>
    <r>
      <rPr>
        <b/>
        <sz val="22"/>
        <color rgb="FF006582"/>
        <rFont val="Calibri"/>
        <family val="2"/>
        <scheme val="minor"/>
      </rPr>
      <t>e]:</t>
    </r>
  </si>
  <si>
    <t>Produkt C</t>
  </si>
  <si>
    <t>Stück</t>
  </si>
  <si>
    <t>erwartete Lebensdauer</t>
  </si>
  <si>
    <t>Jahre</t>
  </si>
  <si>
    <t>Kilometer</t>
  </si>
  <si>
    <t>Energiebedarf</t>
  </si>
  <si>
    <t>[L/a] Benzin</t>
  </si>
  <si>
    <t>[L/h] Benzin</t>
  </si>
  <si>
    <t>[L/km] Diesel</t>
  </si>
  <si>
    <t>Summe Emissionsfaktor</t>
  </si>
  <si>
    <t>[L/a] Diesel</t>
  </si>
  <si>
    <t>[kWh/a] Strom</t>
  </si>
  <si>
    <t>[L/a] CNG</t>
  </si>
  <si>
    <t>[L/a] LPG</t>
  </si>
  <si>
    <t>[L/a] Flugbenzin</t>
  </si>
  <si>
    <t>[L/a] Kerosin</t>
  </si>
  <si>
    <t>[L/a] Schiffsöl</t>
  </si>
  <si>
    <t>[L/h] Diesel</t>
  </si>
  <si>
    <t>[kWh/h] Strom</t>
  </si>
  <si>
    <t>[L/h] CNG</t>
  </si>
  <si>
    <t>[L/h] LPG</t>
  </si>
  <si>
    <t>[L/h] Flugbenzin</t>
  </si>
  <si>
    <t>[L/h] Kerosin</t>
  </si>
  <si>
    <t>[L/h] Schiffsöl</t>
  </si>
  <si>
    <t>[L/km] Benzin</t>
  </si>
  <si>
    <t>[kWh/km] Strom</t>
  </si>
  <si>
    <t>[L/km] CNG</t>
  </si>
  <si>
    <t>[L/km] LPG</t>
  </si>
  <si>
    <t>[L/km] Flugbenzin</t>
  </si>
  <si>
    <t>[L/km] Kerosin</t>
  </si>
  <si>
    <t>[L/km] Schiffsöl</t>
  </si>
  <si>
    <t>Scope 3.12 - Umgang EoL produzierter Produkte</t>
  </si>
  <si>
    <t xml:space="preserve">Emissionen, die während der Entsorgung der hergestellten Produkte </t>
  </si>
  <si>
    <t>im Berichtsjahr an deren Lebensende entstehen.</t>
  </si>
  <si>
    <t>produzierte Einheiten im Berichtsjahr</t>
  </si>
  <si>
    <t>Gewicht und stoffliche Zusammensetzung (anteilig oder absolut) der hergestellten Produkte</t>
  </si>
  <si>
    <r>
      <t>Emissionen Gesamt Scope 3.12 [t CO</t>
    </r>
    <r>
      <rPr>
        <b/>
        <vertAlign val="subscript"/>
        <sz val="22"/>
        <color rgb="FF006582"/>
        <rFont val="Calibri"/>
        <family val="2"/>
        <scheme val="minor"/>
      </rPr>
      <t>2</t>
    </r>
    <r>
      <rPr>
        <b/>
        <sz val="22"/>
        <color rgb="FF006582"/>
        <rFont val="Calibri"/>
        <family val="2"/>
        <scheme val="minor"/>
      </rPr>
      <t>e]:</t>
    </r>
  </si>
  <si>
    <t>Halter Stahl</t>
  </si>
  <si>
    <t>Halter Alu</t>
  </si>
  <si>
    <t>Produzierte Einheiten p.a.</t>
  </si>
  <si>
    <t>Gewicht pro Einheit [kg]</t>
  </si>
  <si>
    <t>Rechenart</t>
  </si>
  <si>
    <t>Stoffmenge [kg]</t>
  </si>
  <si>
    <t>Anteil [%]</t>
  </si>
  <si>
    <t>Entsorgungsverfahren</t>
  </si>
  <si>
    <t>Eisen und Stahl [kg]</t>
  </si>
  <si>
    <t>Altöl [L]</t>
  </si>
  <si>
    <t>Kunsstoffe [kg]</t>
  </si>
  <si>
    <t>EBEV 2030</t>
  </si>
  <si>
    <t>Zinn [kg]</t>
  </si>
  <si>
    <t>Textilien [kg]</t>
  </si>
  <si>
    <t>Arzneimittel [kg]</t>
  </si>
  <si>
    <t>Bau- und Abbruchabfälle [kg]</t>
  </si>
  <si>
    <t>Gemischte Verpackungen [kg]</t>
  </si>
  <si>
    <t>Gewerbliche und industrielle Abfälle [kg]</t>
  </si>
  <si>
    <t>Restmüll [kg]</t>
  </si>
  <si>
    <t>Sonstige Abfälle [kg]</t>
  </si>
  <si>
    <t>Sperrmüll [kg]</t>
  </si>
  <si>
    <t>Altpapier [kg]</t>
  </si>
  <si>
    <t>Lebensmittelabfälle [kg]</t>
  </si>
  <si>
    <t>Holz [kg]</t>
  </si>
  <si>
    <t>Aluminium-Barren [kg]</t>
  </si>
  <si>
    <t>Aluminum Ingot</t>
  </si>
  <si>
    <t>Aluminium-Dosen [kg]</t>
  </si>
  <si>
    <t>Aluminum Cans</t>
  </si>
  <si>
    <t>Asphaltbeton [kg]</t>
  </si>
  <si>
    <t>Asphalt Concrete</t>
  </si>
  <si>
    <t>Asphaltschindeln [kg]</t>
  </si>
  <si>
    <t>Asphalt Shingles</t>
  </si>
  <si>
    <t>Beton [kg]</t>
  </si>
  <si>
    <t>Concrete</t>
  </si>
  <si>
    <t>Brot [kg]</t>
  </si>
  <si>
    <t>Bread</t>
  </si>
  <si>
    <t>Büropapier [kg]</t>
  </si>
  <si>
    <t>Office Paper</t>
  </si>
  <si>
    <t>CRT-Bildschirme [kg]</t>
  </si>
  <si>
    <t>CRT Displays</t>
  </si>
  <si>
    <t>Desktop-CPUs [kg]</t>
  </si>
  <si>
    <t>Desktop CPUs</t>
  </si>
  <si>
    <t>Elektronische Peripheriegeräte [kg]</t>
  </si>
  <si>
    <t>Electronic Peripherals</t>
  </si>
  <si>
    <t>Flachbildschirme [kg]</t>
  </si>
  <si>
    <t>Flat-panel Displays</t>
  </si>
  <si>
    <t>Flugasche [kg]</t>
  </si>
  <si>
    <t>Fly Ash</t>
  </si>
  <si>
    <t>Gartenabfälle [kg]</t>
  </si>
  <si>
    <t>Yard Trimmings</t>
  </si>
  <si>
    <t>Geflügel [kg]</t>
  </si>
  <si>
    <t>Poultry</t>
  </si>
  <si>
    <t>Gemischte Elektronik [kg]</t>
  </si>
  <si>
    <t>Mixed Electronics</t>
  </si>
  <si>
    <t>Gemischte Kunststoffe [kg]</t>
  </si>
  <si>
    <t>Mixed Plastics</t>
  </si>
  <si>
    <t>Gemischte Metalle [kg]</t>
  </si>
  <si>
    <t>Mixed Metals</t>
  </si>
  <si>
    <t>Gemischte Siedlungabfälle [kg]</t>
  </si>
  <si>
    <t>Mixed MSW</t>
  </si>
  <si>
    <t>Gemischte organische Abfälle [kg]</t>
  </si>
  <si>
    <t>Mixed Organics</t>
  </si>
  <si>
    <t>Gemischte Wertstoffe [kg]</t>
  </si>
  <si>
    <t>Mixed Recyclables</t>
  </si>
  <si>
    <t>Gemischtes Papier (allgemein) [kg]</t>
  </si>
  <si>
    <t>Mixed Paper (general)</t>
  </si>
  <si>
    <t>Gemischtes Papier (hauptsächlich aus Haushalten) [kg]</t>
  </si>
  <si>
    <t>Mixed Paper (primarily residential)</t>
  </si>
  <si>
    <t>Gemischtes Papier (vor allem aus Büros) [kg]</t>
  </si>
  <si>
    <t>Mixed Paper (primarily from offices)</t>
  </si>
  <si>
    <t>Glas [kg]</t>
  </si>
  <si>
    <t>Glass</t>
  </si>
  <si>
    <t>Glasfaser-Isolierung [kg]</t>
  </si>
  <si>
    <t>Fiberglass Insulation</t>
  </si>
  <si>
    <t>Gras [kg]</t>
  </si>
  <si>
    <t>Grass</t>
  </si>
  <si>
    <t>Hard-copy Geräte [kg]</t>
  </si>
  <si>
    <t>Hard-copy Devices</t>
  </si>
  <si>
    <t>HDPE [kg]</t>
  </si>
  <si>
    <t>HDPE</t>
  </si>
  <si>
    <t>Holzfußböden [kg]</t>
  </si>
  <si>
    <t>Wood Flooring</t>
  </si>
  <si>
    <t>Körner [kg]</t>
  </si>
  <si>
    <t>Grains</t>
  </si>
  <si>
    <t>Kupferdraht [kg]</t>
  </si>
  <si>
    <t>Copper Wire</t>
  </si>
  <si>
    <t>Laub [kg]</t>
  </si>
  <si>
    <t>Leaves</t>
  </si>
  <si>
    <t>LDPE [kg]</t>
  </si>
  <si>
    <t>LDPE</t>
  </si>
  <si>
    <t>Food Waste</t>
  </si>
  <si>
    <t>Lebensmittelabfälle (nur Fleisch) [kg]</t>
  </si>
  <si>
    <t>Food Waste (meat only)</t>
  </si>
  <si>
    <t>Lebensmittelabfälle (ohne Fleisch) [kg]</t>
  </si>
  <si>
    <t>Food Waste (non-meat)</t>
  </si>
  <si>
    <t>Lehmziegel [kg]</t>
  </si>
  <si>
    <t>Clay Bricks</t>
  </si>
  <si>
    <t>Lehrbücher [kg]</t>
  </si>
  <si>
    <t>Textbooks</t>
  </si>
  <si>
    <t>LLDPE [kg]</t>
  </si>
  <si>
    <t>LLDPE</t>
  </si>
  <si>
    <t>Mitteldichte Faserplatten [kg]</t>
  </si>
  <si>
    <t>Medium-density Fiberboard</t>
  </si>
  <si>
    <t>Molkereiprodukte [kg]</t>
  </si>
  <si>
    <t>Dairy Products</t>
  </si>
  <si>
    <t>Obst und Gemüse [kg]</t>
  </si>
  <si>
    <t>Fruits and Vegetables</t>
  </si>
  <si>
    <t>PET [kg]</t>
  </si>
  <si>
    <t>PLA [kg]</t>
  </si>
  <si>
    <t>PLA</t>
  </si>
  <si>
    <t>PP [kg]</t>
  </si>
  <si>
    <t>PS [kg]</t>
  </si>
  <si>
    <t>PVC [kg]</t>
  </si>
  <si>
    <t>PVC</t>
  </si>
  <si>
    <t>Reifen [kg]</t>
  </si>
  <si>
    <t>Tires</t>
  </si>
  <si>
    <t>Rindfleisch [kg]</t>
  </si>
  <si>
    <t>Beef</t>
  </si>
  <si>
    <t>Schnittholz [kg]</t>
  </si>
  <si>
    <t>Dimensional Lumber</t>
  </si>
  <si>
    <t>Stahldosen [kg]</t>
  </si>
  <si>
    <t>Steel Cans</t>
  </si>
  <si>
    <t>Telefonbücher [kg]</t>
  </si>
  <si>
    <t>Phonebooks</t>
  </si>
  <si>
    <t>Teppichboden [kg]</t>
  </si>
  <si>
    <t>Carpet</t>
  </si>
  <si>
    <t>Tragbare elektronische Geräte [kg]</t>
  </si>
  <si>
    <t>Portable Electronic Devices</t>
  </si>
  <si>
    <t>Trockenbau [kg]</t>
  </si>
  <si>
    <t>Drywall</t>
  </si>
  <si>
    <t>Vinyl-Bodenbelag [kg]</t>
  </si>
  <si>
    <t>Vinyl Flooring</t>
  </si>
  <si>
    <t>Wellpappe-Behälter [kg]</t>
  </si>
  <si>
    <t>Corrugated Containers</t>
  </si>
  <si>
    <t>Zeitschriften/Dritte-Klasse-Post [kg]</t>
  </si>
  <si>
    <t>Magazines/Third-class mail</t>
  </si>
  <si>
    <t>Zeitungen [kg]</t>
  </si>
  <si>
    <t>Newspaper</t>
  </si>
  <si>
    <t>Zweige [kg]</t>
  </si>
  <si>
    <t>Branches</t>
  </si>
  <si>
    <t xml:space="preserve">Scope 3.13 - Vermietete oder verleaste Sachanlagen </t>
  </si>
  <si>
    <t>die  bei der Verwendung vermieteter oder verleaster Güter entstehen</t>
  </si>
  <si>
    <t xml:space="preserve">Verbrauchswerte und angefallene Betriebsstunden im Jahr für Maschinen </t>
  </si>
  <si>
    <t>Jahresfahrleistungen von Kraft- und Nutzfahrzeugen</t>
  </si>
  <si>
    <r>
      <t>Emissionen Gesamt Scope 3.13 [t CO</t>
    </r>
    <r>
      <rPr>
        <b/>
        <vertAlign val="subscript"/>
        <sz val="22"/>
        <color rgb="FF006582"/>
        <rFont val="Calibri"/>
        <family val="2"/>
        <scheme val="minor"/>
      </rPr>
      <t>2</t>
    </r>
    <r>
      <rPr>
        <b/>
        <sz val="22"/>
        <color rgb="FF006582"/>
        <rFont val="Calibri"/>
        <family val="2"/>
        <scheme val="minor"/>
      </rPr>
      <t>e]:</t>
    </r>
  </si>
  <si>
    <r>
      <t>Emissionen [kg CO</t>
    </r>
    <r>
      <rPr>
        <vertAlign val="subscript"/>
        <sz val="11"/>
        <color theme="1"/>
        <rFont val="Calibri"/>
        <family val="2"/>
        <scheme val="minor"/>
      </rPr>
      <t>2</t>
    </r>
    <r>
      <rPr>
        <sz val="11"/>
        <color theme="1"/>
        <rFont val="Calibri"/>
        <family val="2"/>
        <scheme val="minor"/>
      </rPr>
      <t>e]</t>
    </r>
  </si>
  <si>
    <r>
      <t>Emissionen Gesamt [kg CO</t>
    </r>
    <r>
      <rPr>
        <b/>
        <vertAlign val="subscript"/>
        <sz val="11"/>
        <color theme="1"/>
        <rFont val="Calibri"/>
        <family val="2"/>
        <scheme val="minor"/>
      </rPr>
      <t>2</t>
    </r>
    <r>
      <rPr>
        <b/>
        <sz val="11"/>
        <color theme="1"/>
        <rFont val="Calibri"/>
        <family val="2"/>
        <scheme val="minor"/>
      </rPr>
      <t>e]</t>
    </r>
  </si>
  <si>
    <t>Maschine A</t>
  </si>
  <si>
    <t>Maschine B</t>
  </si>
  <si>
    <t>Maschine C</t>
  </si>
  <si>
    <t>Fahrzeugkategorie und Antrieb</t>
  </si>
  <si>
    <t>Laufleistung [km]</t>
  </si>
  <si>
    <t>Scope 3.14 - Franchise</t>
  </si>
  <si>
    <t>die im Berichtsjahr bei Franchise-Nehmern entstehen</t>
  </si>
  <si>
    <t>Scope 1 und Scope 2 Emissionen der einzelnen Franchise-Unternehmen</t>
  </si>
  <si>
    <r>
      <t>Emissionen Gesamt Scope 3.14 [t CO</t>
    </r>
    <r>
      <rPr>
        <b/>
        <vertAlign val="subscript"/>
        <sz val="22"/>
        <color rgb="FF006582"/>
        <rFont val="Calibri"/>
        <family val="2"/>
        <scheme val="minor"/>
      </rPr>
      <t>2</t>
    </r>
    <r>
      <rPr>
        <b/>
        <sz val="22"/>
        <color rgb="FF006582"/>
        <rFont val="Calibri"/>
        <family val="2"/>
        <scheme val="minor"/>
      </rPr>
      <t>e]:</t>
    </r>
  </si>
  <si>
    <t>Franchisenehmer 1</t>
  </si>
  <si>
    <t>Franchisenehmer 2</t>
  </si>
  <si>
    <t>Franchisenehmer 3</t>
  </si>
  <si>
    <t>Franchisenehmer 4</t>
  </si>
  <si>
    <t>Firmenname:</t>
  </si>
  <si>
    <t>Adresse:</t>
  </si>
  <si>
    <r>
      <t>Summe Scope 1 Emissionen [t CO</t>
    </r>
    <r>
      <rPr>
        <vertAlign val="subscript"/>
        <sz val="11"/>
        <color rgb="FF006582"/>
        <rFont val="Calibri"/>
        <family val="2"/>
        <scheme val="minor"/>
      </rPr>
      <t>2</t>
    </r>
    <r>
      <rPr>
        <sz val="11"/>
        <color rgb="FF006582"/>
        <rFont val="Calibri"/>
        <family val="2"/>
        <scheme val="minor"/>
      </rPr>
      <t>e]</t>
    </r>
  </si>
  <si>
    <r>
      <t>Summe Scope 2 Emissionen [t CO</t>
    </r>
    <r>
      <rPr>
        <vertAlign val="subscript"/>
        <sz val="11"/>
        <color rgb="FF006582"/>
        <rFont val="Calibri"/>
        <family val="2"/>
        <scheme val="minor"/>
      </rPr>
      <t>2</t>
    </r>
    <r>
      <rPr>
        <sz val="11"/>
        <color rgb="FF006582"/>
        <rFont val="Calibri"/>
        <family val="2"/>
        <scheme val="minor"/>
      </rPr>
      <t>e]</t>
    </r>
  </si>
  <si>
    <r>
      <t xml:space="preserve"> Emissionen Gesamt [t CO</t>
    </r>
    <r>
      <rPr>
        <b/>
        <vertAlign val="subscript"/>
        <sz val="11"/>
        <color rgb="FF006582"/>
        <rFont val="Calibri"/>
        <family val="2"/>
        <scheme val="minor"/>
      </rPr>
      <t>2</t>
    </r>
    <r>
      <rPr>
        <b/>
        <sz val="11"/>
        <color rgb="FF006582"/>
        <rFont val="Calibri"/>
        <family val="2"/>
        <scheme val="minor"/>
      </rPr>
      <t>e]</t>
    </r>
  </si>
  <si>
    <t>Scope 3.15 - Investitionen</t>
  </si>
  <si>
    <t>anteilige Scope 1 und Scope 2 Emissionen,</t>
  </si>
  <si>
    <t>die im Berichtsjahr bei Unternehmen mit Kapital- und Projektbeteiligungen entstehen.</t>
  </si>
  <si>
    <t>Scope 1 und Scope 2 Emissionen der einzelnen Unternehmen und Projekte.</t>
  </si>
  <si>
    <r>
      <t>Emissionen Gesamt Scope 3.15 [t CO</t>
    </r>
    <r>
      <rPr>
        <b/>
        <vertAlign val="subscript"/>
        <sz val="22"/>
        <color rgb="FF006582"/>
        <rFont val="Calibri"/>
        <family val="2"/>
        <scheme val="minor"/>
      </rPr>
      <t>2</t>
    </r>
    <r>
      <rPr>
        <b/>
        <sz val="22"/>
        <color rgb="FF006582"/>
        <rFont val="Calibri"/>
        <family val="2"/>
        <scheme val="minor"/>
      </rPr>
      <t>e]:</t>
    </r>
  </si>
  <si>
    <t>Kapitalbeteiligungen an anderen Unternehmen, wie Tochtergesellschaften, Joint Ventures oder Partnerschaften mit gemeinsamen Kapitalströmen</t>
  </si>
  <si>
    <t>Beteiligungen
[%]</t>
  </si>
  <si>
    <t>Eigentumszeitraum
im Berichtsjahr
[Monate]</t>
  </si>
  <si>
    <r>
      <t>Summe Scope 1
Unternehmen
[t CO</t>
    </r>
    <r>
      <rPr>
        <vertAlign val="subscript"/>
        <sz val="11"/>
        <color rgb="FF006582"/>
        <rFont val="Calibri"/>
        <family val="2"/>
        <scheme val="minor"/>
      </rPr>
      <t>2</t>
    </r>
    <r>
      <rPr>
        <sz val="11"/>
        <color rgb="FF006582"/>
        <rFont val="Calibri"/>
        <family val="2"/>
        <scheme val="minor"/>
      </rPr>
      <t>e]</t>
    </r>
  </si>
  <si>
    <r>
      <t>Summe Scope 2
Unternehmen
[t CO</t>
    </r>
    <r>
      <rPr>
        <vertAlign val="subscript"/>
        <sz val="11"/>
        <color rgb="FF006582"/>
        <rFont val="Calibri"/>
        <family val="2"/>
        <scheme val="minor"/>
      </rPr>
      <t>2</t>
    </r>
    <r>
      <rPr>
        <sz val="11"/>
        <color rgb="FF006582"/>
        <rFont val="Calibri"/>
        <family val="2"/>
        <scheme val="minor"/>
      </rPr>
      <t>e]</t>
    </r>
  </si>
  <si>
    <r>
      <t>Zu berichtende
Emissionen Gesamt
[t CO</t>
    </r>
    <r>
      <rPr>
        <vertAlign val="subscript"/>
        <sz val="11"/>
        <color rgb="FF006582"/>
        <rFont val="Calibri"/>
        <family val="2"/>
        <scheme val="minor"/>
      </rPr>
      <t>2</t>
    </r>
    <r>
      <rPr>
        <sz val="11"/>
        <color rgb="FF006582"/>
        <rFont val="Calibri"/>
        <family val="2"/>
        <scheme val="minor"/>
      </rPr>
      <t>e]</t>
    </r>
  </si>
  <si>
    <t>Unternehmen 1</t>
  </si>
  <si>
    <t>Unternehmen 2</t>
  </si>
  <si>
    <t>Unternehmen 3</t>
  </si>
  <si>
    <t>Unternehmen 4</t>
  </si>
  <si>
    <t>Unternehmen 5</t>
  </si>
  <si>
    <t>Finanzierung von externen Projekten</t>
  </si>
  <si>
    <t>Projektbeteiligung
[€]</t>
  </si>
  <si>
    <t>Projektvolumen
Gesamt
[€]</t>
  </si>
  <si>
    <r>
      <t>Summe Scope 1
Projekt
[t CO</t>
    </r>
    <r>
      <rPr>
        <vertAlign val="subscript"/>
        <sz val="11"/>
        <color rgb="FF006582"/>
        <rFont val="Calibri"/>
        <family val="2"/>
        <scheme val="minor"/>
      </rPr>
      <t>2</t>
    </r>
    <r>
      <rPr>
        <sz val="11"/>
        <color rgb="FF006582"/>
        <rFont val="Calibri"/>
        <family val="2"/>
        <scheme val="minor"/>
      </rPr>
      <t>e]</t>
    </r>
  </si>
  <si>
    <r>
      <t>Summe Scope 2
Projekt
[t CO</t>
    </r>
    <r>
      <rPr>
        <vertAlign val="subscript"/>
        <sz val="11"/>
        <color rgb="FF006582"/>
        <rFont val="Calibri"/>
        <family val="2"/>
        <scheme val="minor"/>
      </rPr>
      <t>2</t>
    </r>
    <r>
      <rPr>
        <sz val="11"/>
        <color rgb="FF006582"/>
        <rFont val="Calibri"/>
        <family val="2"/>
        <scheme val="minor"/>
      </rPr>
      <t>e]</t>
    </r>
  </si>
  <si>
    <t>Projekt 1</t>
  </si>
  <si>
    <t>Projekt 2</t>
  </si>
  <si>
    <t>Projekt 3</t>
  </si>
  <si>
    <t>Projekt 4</t>
  </si>
  <si>
    <t>Projekt 5</t>
  </si>
  <si>
    <t>Für mehr Information zum Thema Abfall schauen Sie bitte ins Info-Paket.</t>
  </si>
  <si>
    <t xml:space="preserve">des Unternehmens im Berichtsjahr anfallen.
</t>
  </si>
  <si>
    <t>Für mehr Information zum Thema Abfall schauen Sie bitte ins Info-Paket</t>
  </si>
  <si>
    <t>Lieferung 1</t>
  </si>
  <si>
    <t>Lieferung 2</t>
  </si>
  <si>
    <t>Lieferung 3</t>
  </si>
  <si>
    <t>A.010.02.101</t>
  </si>
  <si>
    <t>A.010.02.102</t>
  </si>
  <si>
    <t>A.010.02.103</t>
  </si>
  <si>
    <t>A.010.02.104</t>
  </si>
  <si>
    <t>A.010.04.101</t>
  </si>
  <si>
    <t>A.010.04.102</t>
  </si>
  <si>
    <t>A.010.04.103</t>
  </si>
  <si>
    <t>A.010.04.104</t>
  </si>
  <si>
    <t>A.010.04.105</t>
  </si>
  <si>
    <t>A.010.04.106</t>
  </si>
  <si>
    <t>A.010.04.107</t>
  </si>
  <si>
    <t>A.010.04.108</t>
  </si>
  <si>
    <t>A.010.04.109</t>
  </si>
  <si>
    <t>A.010.04.110</t>
  </si>
  <si>
    <t>A.010.04.111</t>
  </si>
  <si>
    <t>A.010.04.112</t>
  </si>
  <si>
    <t>A.010.04.113</t>
  </si>
  <si>
    <t>A.010.06.101</t>
  </si>
  <si>
    <t>A.010.06.102</t>
  </si>
  <si>
    <t>A.010.06.103</t>
  </si>
  <si>
    <t>A.010.06.104</t>
  </si>
  <si>
    <t>A.010.08.101</t>
  </si>
  <si>
    <t>A.010.08.102</t>
  </si>
  <si>
    <t>A.010.08.103</t>
  </si>
  <si>
    <t>A.010.08.104</t>
  </si>
  <si>
    <t>A.010.08.105</t>
  </si>
  <si>
    <t>A.010.08.106</t>
  </si>
  <si>
    <t>A.010.08.107</t>
  </si>
  <si>
    <t>A.010.08.108</t>
  </si>
  <si>
    <t>A.010.08.109</t>
  </si>
  <si>
    <t>A.010.08.110</t>
  </si>
  <si>
    <t>A.010.08.111</t>
  </si>
  <si>
    <t>A.010.08.112</t>
  </si>
  <si>
    <t>A.010.08.113</t>
  </si>
  <si>
    <t>A.010.08.114</t>
  </si>
  <si>
    <t>A.010.08.115</t>
  </si>
  <si>
    <t>A.020.01.101</t>
  </si>
  <si>
    <t>A.020.01.102</t>
  </si>
  <si>
    <t>A.020.01.103</t>
  </si>
  <si>
    <t>A.020.01.104</t>
  </si>
  <si>
    <t>A.020.01.105</t>
  </si>
  <si>
    <t>A.020.01.106</t>
  </si>
  <si>
    <t>A.020.01.107</t>
  </si>
  <si>
    <t>A.020.01.108</t>
  </si>
  <si>
    <t>A.020.01.109</t>
  </si>
  <si>
    <t>A.020.01.110</t>
  </si>
  <si>
    <t>A.020.01.111</t>
  </si>
  <si>
    <t>A.020.01.112</t>
  </si>
  <si>
    <t>A.020.01.113</t>
  </si>
  <si>
    <t>A.030.02.101</t>
  </si>
  <si>
    <t>A.030.02.102</t>
  </si>
  <si>
    <t>A.030.02.103</t>
  </si>
  <si>
    <t>A.030.02.104</t>
  </si>
  <si>
    <t>A.030.04.101</t>
  </si>
  <si>
    <t>A.030.04.102</t>
  </si>
  <si>
    <t>A.030.04.103</t>
  </si>
  <si>
    <t>A.030.04.104</t>
  </si>
  <si>
    <t>A.030.04.105</t>
  </si>
  <si>
    <t>A.030.04.106</t>
  </si>
  <si>
    <t>A.030.06.101</t>
  </si>
  <si>
    <t>A.030.06.102</t>
  </si>
  <si>
    <t>A.030.06.103</t>
  </si>
  <si>
    <t>A.030.08.101</t>
  </si>
  <si>
    <t>A.030.08.102</t>
  </si>
  <si>
    <t>A.030.08.103</t>
  </si>
  <si>
    <t>A.030.08.104</t>
  </si>
  <si>
    <t>A.030.08.105</t>
  </si>
  <si>
    <t>A.030.08.106</t>
  </si>
  <si>
    <t>A.030.08.107</t>
  </si>
  <si>
    <t>A.030.08.108</t>
  </si>
  <si>
    <t>A.030.08.109</t>
  </si>
  <si>
    <t>A.030.08.110</t>
  </si>
  <si>
    <t>A.030.10.101</t>
  </si>
  <si>
    <t>A.030.10.102</t>
  </si>
  <si>
    <t>A.030.10.103</t>
  </si>
  <si>
    <t>A.030.10.105</t>
  </si>
  <si>
    <t>A.030.10.106</t>
  </si>
  <si>
    <t>A.030.10.107</t>
  </si>
  <si>
    <t>A.030.10.108</t>
  </si>
  <si>
    <t>A.030.10.109</t>
  </si>
  <si>
    <t>A.030.10.110</t>
  </si>
  <si>
    <t>A.030.10.111</t>
  </si>
  <si>
    <t>A.030.10.112</t>
  </si>
  <si>
    <t>A.030.10.113</t>
  </si>
  <si>
    <t>A.030.10.114</t>
  </si>
  <si>
    <t>A.030.10.115</t>
  </si>
  <si>
    <t>A.030.10.116</t>
  </si>
  <si>
    <t>A.030.10.117</t>
  </si>
  <si>
    <t>A.030.10.118</t>
  </si>
  <si>
    <t>A.030.10.119</t>
  </si>
  <si>
    <t>A.030.10.120</t>
  </si>
  <si>
    <t>A.030.10.121</t>
  </si>
  <si>
    <t>A.030.10.122</t>
  </si>
  <si>
    <t>A.030.10.123</t>
  </si>
  <si>
    <t>A.030.10.124</t>
  </si>
  <si>
    <t>A.030.10.125</t>
  </si>
  <si>
    <t>A.030.10.126</t>
  </si>
  <si>
    <t>A.030.10.127</t>
  </si>
  <si>
    <t>A.030.10.128</t>
  </si>
  <si>
    <t>A.030.10.129</t>
  </si>
  <si>
    <t>A.030.10.130</t>
  </si>
  <si>
    <t>A.030.10.131</t>
  </si>
  <si>
    <t>A.030.10.132</t>
  </si>
  <si>
    <t>A.030.10.133</t>
  </si>
  <si>
    <t>A.030.14.101</t>
  </si>
  <si>
    <t>A.030.14.102</t>
  </si>
  <si>
    <t>A.030.14.103</t>
  </si>
  <si>
    <t>A.030.14.104</t>
  </si>
  <si>
    <t>A.030.14.105</t>
  </si>
  <si>
    <t>A.030.14.106</t>
  </si>
  <si>
    <t>A.030.14.107</t>
  </si>
  <si>
    <t>A.030.14.108</t>
  </si>
  <si>
    <t>A.030.14.109</t>
  </si>
  <si>
    <t>A.030.14.110</t>
  </si>
  <si>
    <t>A.030.14.111</t>
  </si>
  <si>
    <t>A.030.14.112</t>
  </si>
  <si>
    <t>A.030.14.113</t>
  </si>
  <si>
    <t>A.030.14.114</t>
  </si>
  <si>
    <t>A.030.14.115</t>
  </si>
  <si>
    <t>A.030.14.116</t>
  </si>
  <si>
    <t>A.030.14.117</t>
  </si>
  <si>
    <t>A.030.14.118</t>
  </si>
  <si>
    <t>A.030.14.119</t>
  </si>
  <si>
    <t>A.030.14.120</t>
  </si>
  <si>
    <t>A.030.14.121</t>
  </si>
  <si>
    <t>A.030.14.122</t>
  </si>
  <si>
    <t>A.030.14.123</t>
  </si>
  <si>
    <t>A.030.14.124</t>
  </si>
  <si>
    <t>A.030.14.125</t>
  </si>
  <si>
    <t>A.030.14.126</t>
  </si>
  <si>
    <t>A.030.14.127</t>
  </si>
  <si>
    <t>A.030.14.128</t>
  </si>
  <si>
    <t>A.030.14.129</t>
  </si>
  <si>
    <t>A.030.14.130</t>
  </si>
  <si>
    <t>A.030.14.131</t>
  </si>
  <si>
    <t>A.030.14.132</t>
  </si>
  <si>
    <t>A.030.18.101</t>
  </si>
  <si>
    <t>A.030.18.102</t>
  </si>
  <si>
    <t>A.030.18.103</t>
  </si>
  <si>
    <t>A.030.18.104</t>
  </si>
  <si>
    <t>A.030.18.105</t>
  </si>
  <si>
    <t>A.030.18.106</t>
  </si>
  <si>
    <t>A.030.18.107</t>
  </si>
  <si>
    <t>A.030.18.108</t>
  </si>
  <si>
    <t>A.030.18.109</t>
  </si>
  <si>
    <t>A.030.18.110</t>
  </si>
  <si>
    <t>A.030.18.111</t>
  </si>
  <si>
    <t>A.030.18.112</t>
  </si>
  <si>
    <t>A.030.18.113</t>
  </si>
  <si>
    <t>A.030.18.114</t>
  </si>
  <si>
    <t>A.030.18.115</t>
  </si>
  <si>
    <t>A.030.18.116</t>
  </si>
  <si>
    <t>A.030.18.117</t>
  </si>
  <si>
    <t>A.030.18.118</t>
  </si>
  <si>
    <t>A.030.18.119</t>
  </si>
  <si>
    <t>A.030.18.120</t>
  </si>
  <si>
    <t>A.030.18.121</t>
  </si>
  <si>
    <t>A.030.18.122</t>
  </si>
  <si>
    <t>A.030.18.123</t>
  </si>
  <si>
    <t>A.030.18.124</t>
  </si>
  <si>
    <t>A.030.18.125</t>
  </si>
  <si>
    <t>A.030.18.126</t>
  </si>
  <si>
    <t>A.030.18.127</t>
  </si>
  <si>
    <t>A.030.18.128</t>
  </si>
  <si>
    <t>A.030.18.129</t>
  </si>
  <si>
    <t>A.030.18.130</t>
  </si>
  <si>
    <t>A.030.18.131</t>
  </si>
  <si>
    <t>A.030.18.132</t>
  </si>
  <si>
    <t>A.030.18.133</t>
  </si>
  <si>
    <t>A.030.18.134</t>
  </si>
  <si>
    <t>A.030.18.135</t>
  </si>
  <si>
    <t>A.030.18.136</t>
  </si>
  <si>
    <t>A.030.18.137</t>
  </si>
  <si>
    <t>A.030.18.138</t>
  </si>
  <si>
    <t>A.030.18.139</t>
  </si>
  <si>
    <t>A.030.18.140</t>
  </si>
  <si>
    <t>A.030.18.141</t>
  </si>
  <si>
    <t>A.030.18.142</t>
  </si>
  <si>
    <t>A.030.18.143</t>
  </si>
  <si>
    <t>A.030.18.144</t>
  </si>
  <si>
    <t>A.030.18.145</t>
  </si>
  <si>
    <t>A.030.18.146</t>
  </si>
  <si>
    <t>A.030.18.147</t>
  </si>
  <si>
    <t>A.030.18.148</t>
  </si>
  <si>
    <t>A.030.18.149</t>
  </si>
  <si>
    <t>A.030.18.150</t>
  </si>
  <si>
    <t>A.030.18.151</t>
  </si>
  <si>
    <t>A.030.18.152</t>
  </si>
  <si>
    <t>A.030.18.153</t>
  </si>
  <si>
    <t>A.030.18.154</t>
  </si>
  <si>
    <t>A.030.18.155</t>
  </si>
  <si>
    <t>A.030.18.156</t>
  </si>
  <si>
    <t>A.030.18.157</t>
  </si>
  <si>
    <t>A.030.18.158</t>
  </si>
  <si>
    <t>A.030.18.159</t>
  </si>
  <si>
    <t>A.030.18.160</t>
  </si>
  <si>
    <t>A.030.22.101</t>
  </si>
  <si>
    <t>A.030.23.101</t>
  </si>
  <si>
    <t>A.030.23.102</t>
  </si>
  <si>
    <t>A.030.23.103</t>
  </si>
  <si>
    <t>A.030.23.104</t>
  </si>
  <si>
    <t>A.030.24.101</t>
  </si>
  <si>
    <t>A.030.24.102</t>
  </si>
  <si>
    <t>A.030.24.103</t>
  </si>
  <si>
    <t>A.030.24.104</t>
  </si>
  <si>
    <t>A.030.24.105</t>
  </si>
  <si>
    <t>A.030.24.106</t>
  </si>
  <si>
    <t>A.030.24.107</t>
  </si>
  <si>
    <t>A.030.24.108</t>
  </si>
  <si>
    <t>A.030.24.109</t>
  </si>
  <si>
    <t>A.030.24.110</t>
  </si>
  <si>
    <t>A.030.24.111</t>
  </si>
  <si>
    <t>A.030.24.112</t>
  </si>
  <si>
    <t>A.030.24.113</t>
  </si>
  <si>
    <t>A.030.24.114</t>
  </si>
  <si>
    <t>A.030.24.115</t>
  </si>
  <si>
    <t>A.030.24.116</t>
  </si>
  <si>
    <t>A.030.24.117</t>
  </si>
  <si>
    <t>A.030.24.118</t>
  </si>
  <si>
    <t>A.030.24.119</t>
  </si>
  <si>
    <t>A.030.24.120</t>
  </si>
  <si>
    <t>A.030.24.121</t>
  </si>
  <si>
    <t>A.030.24.122</t>
  </si>
  <si>
    <t>A.030.24.123</t>
  </si>
  <si>
    <t>A.030.25.101</t>
  </si>
  <si>
    <t>A.030.25.102</t>
  </si>
  <si>
    <t>A.030.25.103</t>
  </si>
  <si>
    <t>A.030.25.104</t>
  </si>
  <si>
    <t>A.030.25.105</t>
  </si>
  <si>
    <t>A.030.25.106</t>
  </si>
  <si>
    <t>A.030.25.107</t>
  </si>
  <si>
    <t>A.030.25.108</t>
  </si>
  <si>
    <t>A.030.25.109</t>
  </si>
  <si>
    <t>A.030.25.110</t>
  </si>
  <si>
    <t>A.030.25.111</t>
  </si>
  <si>
    <t>A.030.26.101</t>
  </si>
  <si>
    <t>A.030.26.102</t>
  </si>
  <si>
    <t>A.030.26.103</t>
  </si>
  <si>
    <t>A.030.26.104</t>
  </si>
  <si>
    <t>A.030.26.105</t>
  </si>
  <si>
    <t>A.030.26.106</t>
  </si>
  <si>
    <t>A.030.28.101</t>
  </si>
  <si>
    <t>A.030.28.102</t>
  </si>
  <si>
    <t>A.030.28.103</t>
  </si>
  <si>
    <t>A.030.30.101</t>
  </si>
  <si>
    <t>A.030.30.102</t>
  </si>
  <si>
    <t>A.030.30.103</t>
  </si>
  <si>
    <t>A.030.30.104</t>
  </si>
  <si>
    <t>A.030.36.101</t>
  </si>
  <si>
    <t>A.030.36.102</t>
  </si>
  <si>
    <t>A.030.36.103</t>
  </si>
  <si>
    <t>A.030.36.104</t>
  </si>
  <si>
    <t>A.030.36.105</t>
  </si>
  <si>
    <t>A.030.36.106</t>
  </si>
  <si>
    <t>A.030.36.107</t>
  </si>
  <si>
    <t>A.030.36.108</t>
  </si>
  <si>
    <t>A.030.36.109</t>
  </si>
  <si>
    <t>A.030.36.110</t>
  </si>
  <si>
    <t>A.030.36.111</t>
  </si>
  <si>
    <t>A.030.36.112</t>
  </si>
  <si>
    <t>A.030.36.113</t>
  </si>
  <si>
    <t>A.030.36.114</t>
  </si>
  <si>
    <t>A.030.36.115</t>
  </si>
  <si>
    <t>A.030.36.116</t>
  </si>
  <si>
    <t>A.030.38.101</t>
  </si>
  <si>
    <t>A.030.38.102</t>
  </si>
  <si>
    <t>A.030.38.103</t>
  </si>
  <si>
    <t>A.030.38.104</t>
  </si>
  <si>
    <t>A.030.38.105</t>
  </si>
  <si>
    <t>A.030.38.106</t>
  </si>
  <si>
    <t>A.030.38.107</t>
  </si>
  <si>
    <t>A.030.38.108</t>
  </si>
  <si>
    <t>A.030.38.109</t>
  </si>
  <si>
    <t>A.030.38.110</t>
  </si>
  <si>
    <t>A.030.38.111</t>
  </si>
  <si>
    <t>A.030.38.112</t>
  </si>
  <si>
    <t>A.030.38.113</t>
  </si>
  <si>
    <t>A.030.38.114</t>
  </si>
  <si>
    <t>A.030.38.115</t>
  </si>
  <si>
    <t>A.040.01.101</t>
  </si>
  <si>
    <t>A.040.01.102</t>
  </si>
  <si>
    <t>A.040.01.103</t>
  </si>
  <si>
    <t>A.040.03.101</t>
  </si>
  <si>
    <t>A.040.05.101</t>
  </si>
  <si>
    <t>A.040.05.102</t>
  </si>
  <si>
    <t>A.040.05.103</t>
  </si>
  <si>
    <t>A.040.05.104</t>
  </si>
  <si>
    <t>A.040.07.101</t>
  </si>
  <si>
    <t>A.040.07.102</t>
  </si>
  <si>
    <t>A.040.09.101</t>
  </si>
  <si>
    <t>A.040.09.102</t>
  </si>
  <si>
    <t>A.040.09.103</t>
  </si>
  <si>
    <t>A.040.11.101</t>
  </si>
  <si>
    <t>A.040.11.102</t>
  </si>
  <si>
    <t>A.040.11.103</t>
  </si>
  <si>
    <t>A.040.11.104</t>
  </si>
  <si>
    <t>A.040.11.105</t>
  </si>
  <si>
    <t>A.040.11.106</t>
  </si>
  <si>
    <t>A.040.11.107</t>
  </si>
  <si>
    <t>A.040.11.108</t>
  </si>
  <si>
    <t>A.040.13.101</t>
  </si>
  <si>
    <t>A.040.13.102</t>
  </si>
  <si>
    <t>A.040.13.103</t>
  </si>
  <si>
    <t>A.040.13.104</t>
  </si>
  <si>
    <t>A.050.04.101</t>
  </si>
  <si>
    <t>A.050.04.102</t>
  </si>
  <si>
    <t>A.050.04.103</t>
  </si>
  <si>
    <t>A.050.04.104</t>
  </si>
  <si>
    <t>A.050.04.105</t>
  </si>
  <si>
    <t>A.050.04.106</t>
  </si>
  <si>
    <t>A.050.04.107</t>
  </si>
  <si>
    <t>A.050.04.108</t>
  </si>
  <si>
    <t>A.050.04.109</t>
  </si>
  <si>
    <t>A.050.04.110</t>
  </si>
  <si>
    <t>A.050.04.111</t>
  </si>
  <si>
    <t>A.050.04.112</t>
  </si>
  <si>
    <t>A.050.04.113</t>
  </si>
  <si>
    <t>A.050.04.114</t>
  </si>
  <si>
    <t>A.050.04.115</t>
  </si>
  <si>
    <t>A.050.04.116</t>
  </si>
  <si>
    <t>A.050.04.117</t>
  </si>
  <si>
    <t>A.050.04.118</t>
  </si>
  <si>
    <t>A.050.04.119</t>
  </si>
  <si>
    <t>A.050.04.120</t>
  </si>
  <si>
    <t>A.050.04.121</t>
  </si>
  <si>
    <t>A.050.04.122</t>
  </si>
  <si>
    <t>A.050.04.123</t>
  </si>
  <si>
    <t>A.060.01.101</t>
  </si>
  <si>
    <t>A.060.01.102</t>
  </si>
  <si>
    <t>A.060.01.103</t>
  </si>
  <si>
    <t>A.070.02.101</t>
  </si>
  <si>
    <t>A.070.02.102</t>
  </si>
  <si>
    <t>A.070.02.103</t>
  </si>
  <si>
    <t>A.070.02.104</t>
  </si>
  <si>
    <t>A.070.02.201</t>
  </si>
  <si>
    <t>A.070.02.202</t>
  </si>
  <si>
    <t>A.070.02.203</t>
  </si>
  <si>
    <t>A.070.02.301</t>
  </si>
  <si>
    <t>A.070.02.302</t>
  </si>
  <si>
    <t>A.070.02.303</t>
  </si>
  <si>
    <t>A.070.02.304</t>
  </si>
  <si>
    <t>A.070.03.101</t>
  </si>
  <si>
    <t>A.070.03.102</t>
  </si>
  <si>
    <t>A.070.03.103</t>
  </si>
  <si>
    <t>A.070.03.104</t>
  </si>
  <si>
    <t>A.070.03.105</t>
  </si>
  <si>
    <t>A.070.03.202</t>
  </si>
  <si>
    <t>A.070.03.203</t>
  </si>
  <si>
    <t>A.070.03.204</t>
  </si>
  <si>
    <t>A.070.03.205</t>
  </si>
  <si>
    <t>A.070.03.301</t>
  </si>
  <si>
    <t>A.070.03.302</t>
  </si>
  <si>
    <t>A.070.03.303</t>
  </si>
  <si>
    <t>A.070.03.304</t>
  </si>
  <si>
    <t>A.070.04.101</t>
  </si>
  <si>
    <t>A.070.04.102</t>
  </si>
  <si>
    <t>A.070.04.103</t>
  </si>
  <si>
    <t>A.070.04.104</t>
  </si>
  <si>
    <t>A.070.04.105</t>
  </si>
  <si>
    <t>A.070.04.106</t>
  </si>
  <si>
    <t>A.070.04.107</t>
  </si>
  <si>
    <t>A.070.06.101</t>
  </si>
  <si>
    <t>A.070.06.102</t>
  </si>
  <si>
    <t>A.070.06.103</t>
  </si>
  <si>
    <t>A.070.06.104</t>
  </si>
  <si>
    <t>A.070.07.101</t>
  </si>
  <si>
    <t>A.070.08.101</t>
  </si>
  <si>
    <t>A.070.08.102</t>
  </si>
  <si>
    <t>A.070.08.103</t>
  </si>
  <si>
    <t>A.070.09.101</t>
  </si>
  <si>
    <t>A.070.09.102</t>
  </si>
  <si>
    <t>A.070.09.103</t>
  </si>
  <si>
    <t>A.070.09.104</t>
  </si>
  <si>
    <t>A.070.09.105</t>
  </si>
  <si>
    <t>A.070.09.201</t>
  </si>
  <si>
    <t>A.070.09.202</t>
  </si>
  <si>
    <t>A.070.09.203</t>
  </si>
  <si>
    <t>A.070.10.101</t>
  </si>
  <si>
    <t>A.070.10.102</t>
  </si>
  <si>
    <t>A.070.10.103</t>
  </si>
  <si>
    <t>A.070.10.104</t>
  </si>
  <si>
    <t>A.070.10.105</t>
  </si>
  <si>
    <t>A.070.10.106</t>
  </si>
  <si>
    <t>A.070.10.107</t>
  </si>
  <si>
    <t>A.070.10.108</t>
  </si>
  <si>
    <t>A.070.10.109</t>
  </si>
  <si>
    <t>A.070.10.110</t>
  </si>
  <si>
    <t>A.070.10.111</t>
  </si>
  <si>
    <t>A.070.11.101</t>
  </si>
  <si>
    <t>A.070.12.101</t>
  </si>
  <si>
    <t>A.070.12.102</t>
  </si>
  <si>
    <t>A.070.12.103</t>
  </si>
  <si>
    <t>A.080.01.101</t>
  </si>
  <si>
    <t>A.080.02.101</t>
  </si>
  <si>
    <t>A.080.02.102</t>
  </si>
  <si>
    <t>A.080.02.103</t>
  </si>
  <si>
    <t>A.080.02.104</t>
  </si>
  <si>
    <t>A.080.02.105</t>
  </si>
  <si>
    <t>A.080.03.101</t>
  </si>
  <si>
    <t>A.080.03.102</t>
  </si>
  <si>
    <t>A.090.01.101</t>
  </si>
  <si>
    <t>A.090.01.102</t>
  </si>
  <si>
    <t>A.090.01.103</t>
  </si>
  <si>
    <t>A.090.01.104</t>
  </si>
  <si>
    <t>A.090.01.105</t>
  </si>
  <si>
    <t>A.100.02.101</t>
  </si>
  <si>
    <t>A.100.02.102</t>
  </si>
  <si>
    <t>A.100.02.103</t>
  </si>
  <si>
    <t>A.100.02.104</t>
  </si>
  <si>
    <t>A.100.04.101</t>
  </si>
  <si>
    <t>A.100.04.102</t>
  </si>
  <si>
    <t>A.100.04.103</t>
  </si>
  <si>
    <t>A.100.04.104</t>
  </si>
  <si>
    <t>A.100.04.105</t>
  </si>
  <si>
    <t>A.100.04.106</t>
  </si>
  <si>
    <t>A.100.04.107</t>
  </si>
  <si>
    <t>A.100.04.108</t>
  </si>
  <si>
    <t>A.100.06.101</t>
  </si>
  <si>
    <t>A.100.06.102</t>
  </si>
  <si>
    <t>A.100.06.103</t>
  </si>
  <si>
    <t>A.100.06.104</t>
  </si>
  <si>
    <t>A.100.06.105</t>
  </si>
  <si>
    <t>A.100.06.106</t>
  </si>
  <si>
    <t>A.100.06.107</t>
  </si>
  <si>
    <t>A.100.06.108</t>
  </si>
  <si>
    <t>A.100.06.109</t>
  </si>
  <si>
    <t>A.100.06.110</t>
  </si>
  <si>
    <t>A.100.06.111</t>
  </si>
  <si>
    <t>A.100.06.112</t>
  </si>
  <si>
    <t>A.100.06.113</t>
  </si>
  <si>
    <t>A.100.06.114</t>
  </si>
  <si>
    <t>A.100.06.115</t>
  </si>
  <si>
    <t>A.100.06.116</t>
  </si>
  <si>
    <t>A.100.06.117</t>
  </si>
  <si>
    <t>A.100.06.118</t>
  </si>
  <si>
    <t>A.100.06.119</t>
  </si>
  <si>
    <t>A.100.06.120</t>
  </si>
  <si>
    <t>A.100.06.121</t>
  </si>
  <si>
    <t>A.100.06.122</t>
  </si>
  <si>
    <t>A.100.06.123</t>
  </si>
  <si>
    <t>A.100.06.124</t>
  </si>
  <si>
    <t>A.100.06.125</t>
  </si>
  <si>
    <t>A.100.06.126</t>
  </si>
  <si>
    <t>A.100.06.127</t>
  </si>
  <si>
    <t>A.100.06.128</t>
  </si>
  <si>
    <t>A.100.06.129</t>
  </si>
  <si>
    <t>A.100.06.130</t>
  </si>
  <si>
    <t>A.100.06.131</t>
  </si>
  <si>
    <t>A.100.06.132</t>
  </si>
  <si>
    <t>A.100.06.133</t>
  </si>
  <si>
    <t>A.100.06.134</t>
  </si>
  <si>
    <t>A.100.06.135</t>
  </si>
  <si>
    <t>A.100.06.136</t>
  </si>
  <si>
    <t>A.100.06.137</t>
  </si>
  <si>
    <t>A.100.06.138</t>
  </si>
  <si>
    <t>A.100.06.139</t>
  </si>
  <si>
    <t>A.100.06.140</t>
  </si>
  <si>
    <t>A.100.06.141</t>
  </si>
  <si>
    <t>A.100.06.142</t>
  </si>
  <si>
    <t>A.100.06.143</t>
  </si>
  <si>
    <t>A.100.06.144</t>
  </si>
  <si>
    <t>A.100.06.145</t>
  </si>
  <si>
    <t>A.100.06.146</t>
  </si>
  <si>
    <t>A.100.06.147</t>
  </si>
  <si>
    <t>A.100.06.148</t>
  </si>
  <si>
    <t>A.100.06.149</t>
  </si>
  <si>
    <t>A.100.06.150</t>
  </si>
  <si>
    <t>A.100.06.151</t>
  </si>
  <si>
    <t>A.100.06.152</t>
  </si>
  <si>
    <t>A.100.06.153</t>
  </si>
  <si>
    <t>A.100.06.154</t>
  </si>
  <si>
    <t>A.100.06.155</t>
  </si>
  <si>
    <t>A.100.06.156</t>
  </si>
  <si>
    <t>A.100.06.157</t>
  </si>
  <si>
    <t>A.100.06.158</t>
  </si>
  <si>
    <t>A.100.08.101</t>
  </si>
  <si>
    <t>A.100.08.102</t>
  </si>
  <si>
    <t>A.100.08.103</t>
  </si>
  <si>
    <t>A.100.08.104</t>
  </si>
  <si>
    <t>A.100.10.101</t>
  </si>
  <si>
    <t>A.100.10.102</t>
  </si>
  <si>
    <t>A.100.10.103</t>
  </si>
  <si>
    <t>A.100.10.104</t>
  </si>
  <si>
    <t>A.100.10.105</t>
  </si>
  <si>
    <t>A.100.10.106</t>
  </si>
  <si>
    <t>A.100.10.107</t>
  </si>
  <si>
    <t>A.100.10.108</t>
  </si>
  <si>
    <t>A.100.12.101</t>
  </si>
  <si>
    <t>A.100.12.102</t>
  </si>
  <si>
    <t>A.100.12.103</t>
  </si>
  <si>
    <t>A.100.12.104</t>
  </si>
  <si>
    <t>A.100.14.101</t>
  </si>
  <si>
    <t>A.100.14.102</t>
  </si>
  <si>
    <t>A.100.14.103</t>
  </si>
  <si>
    <t>A.100.14.104</t>
  </si>
  <si>
    <t>A.100.16.101</t>
  </si>
  <si>
    <t>A.100.16.102</t>
  </si>
  <si>
    <t>A.100.16.103</t>
  </si>
  <si>
    <t>A.100.16.104</t>
  </si>
  <si>
    <t>A.100.16.105</t>
  </si>
  <si>
    <t>A.100.16.106</t>
  </si>
  <si>
    <t>A.100.16.107</t>
  </si>
  <si>
    <t>A.100.16.108</t>
  </si>
  <si>
    <t>A.100.16.109</t>
  </si>
  <si>
    <t>A.100.16.110</t>
  </si>
  <si>
    <t>A.100.16.111</t>
  </si>
  <si>
    <t>A.100.16.112</t>
  </si>
  <si>
    <t>A.100.16.113</t>
  </si>
  <si>
    <t>A.100.16.114</t>
  </si>
  <si>
    <t>A.100.16.115</t>
  </si>
  <si>
    <t>A.100.16.116</t>
  </si>
  <si>
    <t>A.100.16.117</t>
  </si>
  <si>
    <t>A.100.18.101</t>
  </si>
  <si>
    <t>A.100.18.102</t>
  </si>
  <si>
    <t>A.100.18.103</t>
  </si>
  <si>
    <t>A.100.18.104</t>
  </si>
  <si>
    <t>A.100.20.101</t>
  </si>
  <si>
    <t>A.100.20.102</t>
  </si>
  <si>
    <t>A.100.20.103</t>
  </si>
  <si>
    <t>A.100.20.104</t>
  </si>
  <si>
    <t>A.100.20.105</t>
  </si>
  <si>
    <t>A.100.20.106</t>
  </si>
  <si>
    <t>A.100.22.101</t>
  </si>
  <si>
    <t>A.100.22.102</t>
  </si>
  <si>
    <t>A.100.22.103</t>
  </si>
  <si>
    <t>A.100.22.104</t>
  </si>
  <si>
    <t>A.100.24.101</t>
  </si>
  <si>
    <t>A.100.24.102</t>
  </si>
  <si>
    <t>A.100.24.103</t>
  </si>
  <si>
    <t>A.100.24.104</t>
  </si>
  <si>
    <t>A.100.24.105</t>
  </si>
  <si>
    <t>A.100.24.106</t>
  </si>
  <si>
    <t>A.100.24.107</t>
  </si>
  <si>
    <t>A.100.24.108</t>
  </si>
  <si>
    <t>A.100.24.109</t>
  </si>
  <si>
    <t>A.100.24.110</t>
  </si>
  <si>
    <t>A.100.24.111</t>
  </si>
  <si>
    <t>A.100.24.112</t>
  </si>
  <si>
    <t>A.100.24.113</t>
  </si>
  <si>
    <t>A.100.24.114</t>
  </si>
  <si>
    <t>A.100.24.115</t>
  </si>
  <si>
    <t>A.100.24.116</t>
  </si>
  <si>
    <t>A.100.24.117</t>
  </si>
  <si>
    <t>A.100.24.118</t>
  </si>
  <si>
    <t>A.100.24.119</t>
  </si>
  <si>
    <t>A.100.24.120</t>
  </si>
  <si>
    <t>A.100.24.121</t>
  </si>
  <si>
    <t>A.100.24.122</t>
  </si>
  <si>
    <t>A.100.24.123</t>
  </si>
  <si>
    <t>A.100.24.124</t>
  </si>
  <si>
    <t>A.100.24.125</t>
  </si>
  <si>
    <t>A.100.24.126</t>
  </si>
  <si>
    <t>A.100.24.127</t>
  </si>
  <si>
    <t>A.100.24.128</t>
  </si>
  <si>
    <t>A.100.24.129</t>
  </si>
  <si>
    <t>A.100.24.130</t>
  </si>
  <si>
    <t>A.100.24.131</t>
  </si>
  <si>
    <t>A.100.24.132</t>
  </si>
  <si>
    <t>A.100.24.133</t>
  </si>
  <si>
    <t>A.100.24.134</t>
  </si>
  <si>
    <t>A.100.24.135</t>
  </si>
  <si>
    <t>A.100.24.136</t>
  </si>
  <si>
    <t>A.100.24.137</t>
  </si>
  <si>
    <t>A.100.24.138</t>
  </si>
  <si>
    <t>A.100.24.139</t>
  </si>
  <si>
    <t>A.100.24.140</t>
  </si>
  <si>
    <t>A.100.24.141</t>
  </si>
  <si>
    <t>A.100.24.142</t>
  </si>
  <si>
    <t>A.100.24.143</t>
  </si>
  <si>
    <t>A.100.24.144</t>
  </si>
  <si>
    <t>A.100.24.145</t>
  </si>
  <si>
    <t>A.100.24.146</t>
  </si>
  <si>
    <t>A.100.24.147</t>
  </si>
  <si>
    <t>A.100.24.148</t>
  </si>
  <si>
    <t>A.100.24.149</t>
  </si>
  <si>
    <t>A.100.24.150</t>
  </si>
  <si>
    <t>A.100.24.151</t>
  </si>
  <si>
    <t>A.100.24.152</t>
  </si>
  <si>
    <t>A.100.24.153</t>
  </si>
  <si>
    <t>A.100.26.101</t>
  </si>
  <si>
    <t>A.100.26.102</t>
  </si>
  <si>
    <t>A.100.26.103</t>
  </si>
  <si>
    <t>A.100.26.104</t>
  </si>
  <si>
    <t>A.100.26.105</t>
  </si>
  <si>
    <t>A.100.26.106</t>
  </si>
  <si>
    <t>A.100.26.107</t>
  </si>
  <si>
    <t>A.100.26.108</t>
  </si>
  <si>
    <t>A.100.26.109</t>
  </si>
  <si>
    <t>A.100.26.110</t>
  </si>
  <si>
    <t>A.100.26.111</t>
  </si>
  <si>
    <t>A.100.26.112</t>
  </si>
  <si>
    <t>A.100.26.113</t>
  </si>
  <si>
    <t>A.100.26.114</t>
  </si>
  <si>
    <t>A.100.28.100</t>
  </si>
  <si>
    <t>A.100.28.101</t>
  </si>
  <si>
    <t>A.100.28.102</t>
  </si>
  <si>
    <t>A.100.28.103</t>
  </si>
  <si>
    <t>A.100.28.104</t>
  </si>
  <si>
    <t>A.100.28.105</t>
  </si>
  <si>
    <t>A.100.28.106</t>
  </si>
  <si>
    <t>A.100.28.107</t>
  </si>
  <si>
    <t>A.100.28.108</t>
  </si>
  <si>
    <t>A.100.28.109</t>
  </si>
  <si>
    <t>A.100.28.110</t>
  </si>
  <si>
    <t>A.100.28.111</t>
  </si>
  <si>
    <t>A.100.28.112</t>
  </si>
  <si>
    <t>A.100.28.113</t>
  </si>
  <si>
    <t>A.100.28.114</t>
  </si>
  <si>
    <t>A.100.28.115</t>
  </si>
  <si>
    <t>A.100.28.116</t>
  </si>
  <si>
    <t>A.100.28.117</t>
  </si>
  <si>
    <t>A.100.28.118</t>
  </si>
  <si>
    <t>A.100.28.119</t>
  </si>
  <si>
    <t>A.100.28.120</t>
  </si>
  <si>
    <t>A.100.30.098</t>
  </si>
  <si>
    <t>A.100.30.099</t>
  </si>
  <si>
    <t>A.100.30.100</t>
  </si>
  <si>
    <t>A.100.30.101</t>
  </si>
  <si>
    <t>A.100.30.102</t>
  </si>
  <si>
    <t>A.100.30.103</t>
  </si>
  <si>
    <t>A.100.30.104</t>
  </si>
  <si>
    <t>A.100.30.105</t>
  </si>
  <si>
    <t>A.100.30.106</t>
  </si>
  <si>
    <t>A.100.30.107</t>
  </si>
  <si>
    <t>A.100.30.108</t>
  </si>
  <si>
    <t>A.100.30.109</t>
  </si>
  <si>
    <t>A.100.30.110</t>
  </si>
  <si>
    <t>A.100.30.111</t>
  </si>
  <si>
    <t>A.100.30.112</t>
  </si>
  <si>
    <t>A.100.30.113</t>
  </si>
  <si>
    <t>A.100.30.114</t>
  </si>
  <si>
    <t>A.100.30.115</t>
  </si>
  <si>
    <t>A.100.30.116</t>
  </si>
  <si>
    <t>A.100.30.117</t>
  </si>
  <si>
    <t>A.100.30.118</t>
  </si>
  <si>
    <t>A.100.30.119</t>
  </si>
  <si>
    <t>A.100.30.120</t>
  </si>
  <si>
    <t>A.100.30.121</t>
  </si>
  <si>
    <t>A.100.32.101</t>
  </si>
  <si>
    <t>A.100.32.102</t>
  </si>
  <si>
    <t>A.100.32.103</t>
  </si>
  <si>
    <t>A.100.32.104</t>
  </si>
  <si>
    <t>A.100.32.105</t>
  </si>
  <si>
    <t>A.100.32.106</t>
  </si>
  <si>
    <t>A.100.32.107</t>
  </si>
  <si>
    <t>A.100.32.108</t>
  </si>
  <si>
    <t>A.100.32.109</t>
  </si>
  <si>
    <t>A.100.32.110</t>
  </si>
  <si>
    <t>A.100.34.101</t>
  </si>
  <si>
    <t>A.100.34.102</t>
  </si>
  <si>
    <t>A.100.34.103</t>
  </si>
  <si>
    <t>A.100.34.104</t>
  </si>
  <si>
    <t>A.100.34.105</t>
  </si>
  <si>
    <t>A.100.34.106</t>
  </si>
  <si>
    <t>A.100.34.107</t>
  </si>
  <si>
    <t>A.100.34.108</t>
  </si>
  <si>
    <t>A.100.34.109</t>
  </si>
  <si>
    <t>A.100.34.110</t>
  </si>
  <si>
    <t>A.100.34.111</t>
  </si>
  <si>
    <t>A.100.34.112</t>
  </si>
  <si>
    <t>A.100.34.113</t>
  </si>
  <si>
    <t>A.100.36.101</t>
  </si>
  <si>
    <t>A.100.36.102</t>
  </si>
  <si>
    <t>A.100.36.103</t>
  </si>
  <si>
    <t>A.100.38.101</t>
  </si>
  <si>
    <t>A.100.38.102</t>
  </si>
  <si>
    <t>A.100.38.103</t>
  </si>
  <si>
    <t>A.100.38.104</t>
  </si>
  <si>
    <t>A.100.38.105</t>
  </si>
  <si>
    <t>A.100.40.101</t>
  </si>
  <si>
    <t>A.100.40.102</t>
  </si>
  <si>
    <t>A.100.40.103</t>
  </si>
  <si>
    <t>A.100.40.104</t>
  </si>
  <si>
    <t>A.100.40.105</t>
  </si>
  <si>
    <t>A.100.40.106</t>
  </si>
  <si>
    <t>A.100.40.107</t>
  </si>
  <si>
    <t>A.120.01.101</t>
  </si>
  <si>
    <t>A.120.01.102</t>
  </si>
  <si>
    <t>A.120.01.103</t>
  </si>
  <si>
    <t>A.120.01.104</t>
  </si>
  <si>
    <t>A.120.01.105</t>
  </si>
  <si>
    <t>A.120.01.106</t>
  </si>
  <si>
    <t>A.120.01.107</t>
  </si>
  <si>
    <t>A.120.01.108</t>
  </si>
  <si>
    <t>A.120.01.109</t>
  </si>
  <si>
    <t>A.120.01.110</t>
  </si>
  <si>
    <t>A.120.10.101</t>
  </si>
  <si>
    <t>A.120.10.102</t>
  </si>
  <si>
    <t>A.120.10.103</t>
  </si>
  <si>
    <t>A.120.10.104</t>
  </si>
  <si>
    <t>A.120.10.105</t>
  </si>
  <si>
    <t>A.120.10.106</t>
  </si>
  <si>
    <t>A.120.10.107</t>
  </si>
  <si>
    <t>A.120.10.108</t>
  </si>
  <si>
    <t>A.120.10.109</t>
  </si>
  <si>
    <t>A.120.10.110</t>
  </si>
  <si>
    <t>A.120.10.111</t>
  </si>
  <si>
    <t>A.120.10.112</t>
  </si>
  <si>
    <t>A.120.10.113</t>
  </si>
  <si>
    <t>A.120.20.101</t>
  </si>
  <si>
    <t>A.120.20.102</t>
  </si>
  <si>
    <t>A.120.20.103</t>
  </si>
  <si>
    <t>A.130.01.101</t>
  </si>
  <si>
    <t>A.130.01.102</t>
  </si>
  <si>
    <t>A.130.01.103</t>
  </si>
  <si>
    <t>A.130.01.104</t>
  </si>
  <si>
    <t>A.130.01.105</t>
  </si>
  <si>
    <t>A.130.01.106</t>
  </si>
  <si>
    <t>A.130.01.107</t>
  </si>
  <si>
    <t>A.130.01.108</t>
  </si>
  <si>
    <t>A.130.03.101</t>
  </si>
  <si>
    <t>A.130.03.102</t>
  </si>
  <si>
    <t>A.130.03.103</t>
  </si>
  <si>
    <t>A.130.03.104</t>
  </si>
  <si>
    <t>A.130.03.105</t>
  </si>
  <si>
    <t>A.130.03.106</t>
  </si>
  <si>
    <t>A.130.03.107</t>
  </si>
  <si>
    <t>A.130.03.108</t>
  </si>
  <si>
    <t>A.130.03.109</t>
  </si>
  <si>
    <t>A.130.03.110</t>
  </si>
  <si>
    <t>A.130.03.111</t>
  </si>
  <si>
    <t>A.130.03.112</t>
  </si>
  <si>
    <t>A.130.03.113</t>
  </si>
  <si>
    <t>A.130.03.114</t>
  </si>
  <si>
    <t>A.130.03.115</t>
  </si>
  <si>
    <t>A.130.03.116</t>
  </si>
  <si>
    <t>A.130.03.117</t>
  </si>
  <si>
    <t>A.130.03.118</t>
  </si>
  <si>
    <t>A.130.03.119</t>
  </si>
  <si>
    <t>A.130.03.120</t>
  </si>
  <si>
    <t>A.130.03.121</t>
  </si>
  <si>
    <t>A.130.03.122</t>
  </si>
  <si>
    <t>A.130.03.123</t>
  </si>
  <si>
    <t>A.130.03.124</t>
  </si>
  <si>
    <t>A.130.03.125</t>
  </si>
  <si>
    <t>A.130.05.100</t>
  </si>
  <si>
    <t>A.130.05.101</t>
  </si>
  <si>
    <t>A.130.05.102</t>
  </si>
  <si>
    <t>A.130.05.103</t>
  </si>
  <si>
    <t>A.130.05.104</t>
  </si>
  <si>
    <t>A.130.05.105</t>
  </si>
  <si>
    <t>A.130.05.106</t>
  </si>
  <si>
    <t>A.130.05.107</t>
  </si>
  <si>
    <t>A.130.05.108</t>
  </si>
  <si>
    <t>A.130.05.109</t>
  </si>
  <si>
    <t>A.130.05.110</t>
  </si>
  <si>
    <t>A.130.05.111</t>
  </si>
  <si>
    <t>A.130.07.101</t>
  </si>
  <si>
    <t>A.130.07.102</t>
  </si>
  <si>
    <t>A.130.07.103</t>
  </si>
  <si>
    <t>A.130.07.104</t>
  </si>
  <si>
    <t>A.130.07.105</t>
  </si>
  <si>
    <t>A.130.07.106</t>
  </si>
  <si>
    <t>A.130.07.107</t>
  </si>
  <si>
    <t>A.130.07.108</t>
  </si>
  <si>
    <t>A.130.07.109</t>
  </si>
  <si>
    <t>A.130.07.110</t>
  </si>
  <si>
    <t>A.130.07.111</t>
  </si>
  <si>
    <t>A.130.07.112</t>
  </si>
  <si>
    <t>A.130.07.113</t>
  </si>
  <si>
    <t>A.130.07.114</t>
  </si>
  <si>
    <t>A.130.07.115</t>
  </si>
  <si>
    <t>A.130.07.116</t>
  </si>
  <si>
    <t>A.130.07.117</t>
  </si>
  <si>
    <t>A.130.07.118</t>
  </si>
  <si>
    <t>A.130.07.119</t>
  </si>
  <si>
    <t>A.130.07.120</t>
  </si>
  <si>
    <t>A.130.07.121</t>
  </si>
  <si>
    <t>A.130.07.122</t>
  </si>
  <si>
    <t>A.130.07.123</t>
  </si>
  <si>
    <t>A.130.07.124</t>
  </si>
  <si>
    <t>A.130.07.125</t>
  </si>
  <si>
    <t>A.130.07.126</t>
  </si>
  <si>
    <t>A.130.07.127</t>
  </si>
  <si>
    <t>A.130.07.128</t>
  </si>
  <si>
    <t>A.130.07.129</t>
  </si>
  <si>
    <t>A.130.07.130</t>
  </si>
  <si>
    <t>A.130.07.131</t>
  </si>
  <si>
    <t>A.130.07.132</t>
  </si>
  <si>
    <t>A.130.09.101</t>
  </si>
  <si>
    <t>A.130.09.102</t>
  </si>
  <si>
    <t>A.130.09.103</t>
  </si>
  <si>
    <t>A.130.09.104</t>
  </si>
  <si>
    <t>A.130.09.105</t>
  </si>
  <si>
    <t>A.130.09.106</t>
  </si>
  <si>
    <t>A.130.09.107</t>
  </si>
  <si>
    <t>A.130.09.108</t>
  </si>
  <si>
    <t>A.130.09.109</t>
  </si>
  <si>
    <t>A.130.09.110</t>
  </si>
  <si>
    <t>A.130.09.111</t>
  </si>
  <si>
    <t>A.130.09.112</t>
  </si>
  <si>
    <t>A.130.09.113</t>
  </si>
  <si>
    <t>A.130.09.114</t>
  </si>
  <si>
    <t>A.130.11.101</t>
  </si>
  <si>
    <t>A.130.11.102</t>
  </si>
  <si>
    <t>A.130.11.103</t>
  </si>
  <si>
    <t>A.130.11.104</t>
  </si>
  <si>
    <t>A.130.11.105</t>
  </si>
  <si>
    <t>A.130.11.106</t>
  </si>
  <si>
    <t>A.130.11.107</t>
  </si>
  <si>
    <t>A.130.11.108</t>
  </si>
  <si>
    <t>A.130.11.109</t>
  </si>
  <si>
    <t>A.130.11.110</t>
  </si>
  <si>
    <t>A.130.11.111</t>
  </si>
  <si>
    <t>A.130.11.112</t>
  </si>
  <si>
    <t>A.130.11.113</t>
  </si>
  <si>
    <t>A.130.11.114</t>
  </si>
  <si>
    <t>A.130.11.115</t>
  </si>
  <si>
    <t>A.130.11.116</t>
  </si>
  <si>
    <t>A.130.11.117</t>
  </si>
  <si>
    <t>A.140.01.101</t>
  </si>
  <si>
    <t>A.140.01.102</t>
  </si>
  <si>
    <t>A.140.01.103</t>
  </si>
  <si>
    <t>A.140.01.104</t>
  </si>
  <si>
    <t>A.140.01.105</t>
  </si>
  <si>
    <t>A.140.01.106</t>
  </si>
  <si>
    <t>A.140.01.107</t>
  </si>
  <si>
    <t>A.140.01.108</t>
  </si>
  <si>
    <t>A.140.01.109</t>
  </si>
  <si>
    <t>A.140.01.110</t>
  </si>
  <si>
    <t>A.140.01.111</t>
  </si>
  <si>
    <t>A.140.01.112</t>
  </si>
  <si>
    <t>A.140.01.113</t>
  </si>
  <si>
    <t>A.140.01.114</t>
  </si>
  <si>
    <t>A.140.01.115</t>
  </si>
  <si>
    <t>A.140.01.116</t>
  </si>
  <si>
    <t>A.140.01.117</t>
  </si>
  <si>
    <t>A.140.01.118</t>
  </si>
  <si>
    <t>A.140.01.119</t>
  </si>
  <si>
    <t>A.140.03.101</t>
  </si>
  <si>
    <t>A.140.03.102</t>
  </si>
  <si>
    <t>A.140.03.103</t>
  </si>
  <si>
    <t>A.140.03.104</t>
  </si>
  <si>
    <t>A.140.03.105</t>
  </si>
  <si>
    <t>A.140.03.106</t>
  </si>
  <si>
    <t>A.140.03.107</t>
  </si>
  <si>
    <t>A.140.03.108</t>
  </si>
  <si>
    <t>A.140.03.109</t>
  </si>
  <si>
    <t>A.140.03.110</t>
  </si>
  <si>
    <t>A.140.03.111</t>
  </si>
  <si>
    <t>A.140.03.112</t>
  </si>
  <si>
    <t>A.140.03.113</t>
  </si>
  <si>
    <t>A.140.03.114</t>
  </si>
  <si>
    <t>A.140.03.115</t>
  </si>
  <si>
    <t>A.140.03.116</t>
  </si>
  <si>
    <t>A.140.03.117</t>
  </si>
  <si>
    <t>A.140.03.118</t>
  </si>
  <si>
    <t>A.140.03.119</t>
  </si>
  <si>
    <t>A.140.03.120</t>
  </si>
  <si>
    <t>A.140.03.121</t>
  </si>
  <si>
    <t>A.140.03.122</t>
  </si>
  <si>
    <t>A.140.03.123</t>
  </si>
  <si>
    <t>A.140.03.124</t>
  </si>
  <si>
    <t>A.140.03.125</t>
  </si>
  <si>
    <t>A.140.03.126</t>
  </si>
  <si>
    <t>A.140.03.127</t>
  </si>
  <si>
    <t>A.140.03.128</t>
  </si>
  <si>
    <t>A.140.03.129</t>
  </si>
  <si>
    <t>A.150.01.101</t>
  </si>
  <si>
    <t>A.150.01.102</t>
  </si>
  <si>
    <t>A.160.01.101</t>
  </si>
  <si>
    <t>A.160.01.102</t>
  </si>
  <si>
    <t>A.160.01.103</t>
  </si>
  <si>
    <t>A.160.01.104</t>
  </si>
  <si>
    <t>A.160.01.105</t>
  </si>
  <si>
    <t>A.160.01.106</t>
  </si>
  <si>
    <t>A.160.01.107</t>
  </si>
  <si>
    <t>A.160.01.108</t>
  </si>
  <si>
    <t>A.160.01.109</t>
  </si>
  <si>
    <t>A.160.01.110</t>
  </si>
  <si>
    <t>A.160.01.111</t>
  </si>
  <si>
    <t>A.160.01.112</t>
  </si>
  <si>
    <t>A.160.01.113</t>
  </si>
  <si>
    <t>A.160.01.114</t>
  </si>
  <si>
    <t>A.160.01.115</t>
  </si>
  <si>
    <t>A.160.01.116</t>
  </si>
  <si>
    <t>A.160.01.117</t>
  </si>
  <si>
    <t>A.160.01.118</t>
  </si>
  <si>
    <t>A.160.01.119</t>
  </si>
  <si>
    <t>A.160.01.120</t>
  </si>
  <si>
    <t>A.160.01.121</t>
  </si>
  <si>
    <t>A.160.02.101</t>
  </si>
  <si>
    <t>A.160.02.102</t>
  </si>
  <si>
    <t>A.160.02.103</t>
  </si>
  <si>
    <t>A.160.02.104</t>
  </si>
  <si>
    <t>A.160.02.105</t>
  </si>
  <si>
    <t>A.160.02.106</t>
  </si>
  <si>
    <t>A.160.02.107</t>
  </si>
  <si>
    <t>A.160.02.108</t>
  </si>
  <si>
    <t>A.160.02.109</t>
  </si>
  <si>
    <t>A.160.02.110</t>
  </si>
  <si>
    <t>A.160.02.111</t>
  </si>
  <si>
    <t>A.160.02.112</t>
  </si>
  <si>
    <t>A.160.02.113</t>
  </si>
  <si>
    <t>A.160.02.114</t>
  </si>
  <si>
    <t>A.160.02.115</t>
  </si>
  <si>
    <t>A.160.02.116</t>
  </si>
  <si>
    <t>A.160.02.117</t>
  </si>
  <si>
    <t>A.160.02.118</t>
  </si>
  <si>
    <t>A.160.02.119</t>
  </si>
  <si>
    <t>A.160.02.120</t>
  </si>
  <si>
    <t>A.160.02.121</t>
  </si>
  <si>
    <t>A.160.02.122</t>
  </si>
  <si>
    <t>A.160.02.123</t>
  </si>
  <si>
    <t>A.160.02.124</t>
  </si>
  <si>
    <t>A.160.02.125</t>
  </si>
  <si>
    <t>A.160.02.126</t>
  </si>
  <si>
    <t>A.160.02.127</t>
  </si>
  <si>
    <t>A.160.02.128</t>
  </si>
  <si>
    <t>A.160.02.129</t>
  </si>
  <si>
    <t>A.160.02.130</t>
  </si>
  <si>
    <t>A.160.02.131</t>
  </si>
  <si>
    <t>A.160.03.101</t>
  </si>
  <si>
    <t>A.160.03.102</t>
  </si>
  <si>
    <t>A.160.03.103</t>
  </si>
  <si>
    <t>A.160.03.104</t>
  </si>
  <si>
    <t>A.160.03.105</t>
  </si>
  <si>
    <t>A.160.03.106</t>
  </si>
  <si>
    <t>A.160.03.107</t>
  </si>
  <si>
    <t>A.160.03.108</t>
  </si>
  <si>
    <t>A.160.03.109</t>
  </si>
  <si>
    <t>A.160.03.110</t>
  </si>
  <si>
    <t>A.160.03.111</t>
  </si>
  <si>
    <t>A.160.03.112</t>
  </si>
  <si>
    <t>A.160.03.113</t>
  </si>
  <si>
    <t>A.160.03.114</t>
  </si>
  <si>
    <t>A.160.03.115</t>
  </si>
  <si>
    <t>A.160.03.116</t>
  </si>
  <si>
    <t>A.160.03.117</t>
  </si>
  <si>
    <t>A.160.03.118</t>
  </si>
  <si>
    <t>A.160.03.119</t>
  </si>
  <si>
    <t>A.160.03.120</t>
  </si>
  <si>
    <t>A.160.03.121</t>
  </si>
  <si>
    <t>A.160.03.122</t>
  </si>
  <si>
    <t>A.160.03.123</t>
  </si>
  <si>
    <t>A.160.03.124</t>
  </si>
  <si>
    <t>A.160.03.125</t>
  </si>
  <si>
    <t>A.160.03.126</t>
  </si>
  <si>
    <t>A.160.03.127</t>
  </si>
  <si>
    <t>A.160.03.128</t>
  </si>
  <si>
    <t>A.160.03.129</t>
  </si>
  <si>
    <t>A.160.03.130</t>
  </si>
  <si>
    <t>A.160.03.131</t>
  </si>
  <si>
    <t>A.160.03.132</t>
  </si>
  <si>
    <t>A.160.03.133</t>
  </si>
  <si>
    <t>A.160.03.134</t>
  </si>
  <si>
    <t>A.160.03.135</t>
  </si>
  <si>
    <t>A.160.04.101</t>
  </si>
  <si>
    <t>A.160.04.102</t>
  </si>
  <si>
    <t>A.160.04.103</t>
  </si>
  <si>
    <t>A.160.04.104</t>
  </si>
  <si>
    <t>A.160.04.105</t>
  </si>
  <si>
    <t>A.160.04.106</t>
  </si>
  <si>
    <t>A.160.04.107</t>
  </si>
  <si>
    <t>A.160.04.108</t>
  </si>
  <si>
    <t>A.160.04.109</t>
  </si>
  <si>
    <t>A.160.04.110</t>
  </si>
  <si>
    <t>A.160.04.111</t>
  </si>
  <si>
    <t>A.160.04.112</t>
  </si>
  <si>
    <t>A.160.04.113</t>
  </si>
  <si>
    <t>A.160.04.114</t>
  </si>
  <si>
    <t>A.160.04.115</t>
  </si>
  <si>
    <t>A.160.04.116</t>
  </si>
  <si>
    <t>A.160.04.117</t>
  </si>
  <si>
    <t>A.160.04.118</t>
  </si>
  <si>
    <t>A.160.04.119</t>
  </si>
  <si>
    <t>A.160.04.120</t>
  </si>
  <si>
    <t>A.160.04.121</t>
  </si>
  <si>
    <t>A.160.04.122</t>
  </si>
  <si>
    <t>A.160.04.123</t>
  </si>
  <si>
    <t>A.160.04.124</t>
  </si>
  <si>
    <t>A.160.04.125</t>
  </si>
  <si>
    <t>A.160.04.126</t>
  </si>
  <si>
    <t>A.160.04.127</t>
  </si>
  <si>
    <t>A.160.05.101</t>
  </si>
  <si>
    <t>A.160.05.102</t>
  </si>
  <si>
    <t>A.160.05.103</t>
  </si>
  <si>
    <t>A.160.05.104</t>
  </si>
  <si>
    <t>A.160.05.105</t>
  </si>
  <si>
    <t>A.160.05.106</t>
  </si>
  <si>
    <t>A.160.05.107</t>
  </si>
  <si>
    <t>A.160.05.108</t>
  </si>
  <si>
    <t>A.160.05.109</t>
  </si>
  <si>
    <t>A.160.05.110</t>
  </si>
  <si>
    <t>A.160.05.111</t>
  </si>
  <si>
    <t>A.160.05.112</t>
  </si>
  <si>
    <t>A.160.05.113</t>
  </si>
  <si>
    <t>A.160.05.114</t>
  </si>
  <si>
    <t>A.160.05.115</t>
  </si>
  <si>
    <t>A.160.05.116</t>
  </si>
  <si>
    <t>A.160.05.117</t>
  </si>
  <si>
    <t>A.160.05.118</t>
  </si>
  <si>
    <t>A.160.05.119</t>
  </si>
  <si>
    <t>A.160.05.120</t>
  </si>
  <si>
    <t>A.160.05.121</t>
  </si>
  <si>
    <t>A.160.05.122</t>
  </si>
  <si>
    <t>A.160.05.123</t>
  </si>
  <si>
    <t>A.160.05.124</t>
  </si>
  <si>
    <t>A.160.05.125</t>
  </si>
  <si>
    <t>A.160.05.126</t>
  </si>
  <si>
    <t>A.160.05.127</t>
  </si>
  <si>
    <t>A.160.05.129</t>
  </si>
  <si>
    <t>A.160.05.130</t>
  </si>
  <si>
    <t>A.160.05.131</t>
  </si>
  <si>
    <t>A.160.05.132</t>
  </si>
  <si>
    <t>A.160.06.101</t>
  </si>
  <si>
    <t>A.160.06.102</t>
  </si>
  <si>
    <t>A.160.06.103</t>
  </si>
  <si>
    <t>A.160.06.104</t>
  </si>
  <si>
    <t>A.160.06.105</t>
  </si>
  <si>
    <t>A.160.06.106</t>
  </si>
  <si>
    <t>A.160.06.107</t>
  </si>
  <si>
    <t>A.160.06.108</t>
  </si>
  <si>
    <t>A.160.06.109</t>
  </si>
  <si>
    <t>A.160.06.110</t>
  </si>
  <si>
    <t>A.160.06.111</t>
  </si>
  <si>
    <t>A.160.06.112</t>
  </si>
  <si>
    <t>A.160.06.113</t>
  </si>
  <si>
    <t>A.160.06.114</t>
  </si>
  <si>
    <t>A.160.06.115</t>
  </si>
  <si>
    <t>A.160.06.116</t>
  </si>
  <si>
    <t>A.160.06.117</t>
  </si>
  <si>
    <t>A.160.06.118</t>
  </si>
  <si>
    <t>A.160.06.119</t>
  </si>
  <si>
    <t>A.160.06.120</t>
  </si>
  <si>
    <t>A.160.06.121</t>
  </si>
  <si>
    <t>A.160.06.122</t>
  </si>
  <si>
    <t>A.160.06.123</t>
  </si>
  <si>
    <t>A.160.06.124</t>
  </si>
  <si>
    <t>A.160.06.125</t>
  </si>
  <si>
    <t>A.160.06.126</t>
  </si>
  <si>
    <t>A.160.06.127</t>
  </si>
  <si>
    <t>A.160.06.128</t>
  </si>
  <si>
    <t>A.160.06.129</t>
  </si>
  <si>
    <t>A.160.06.130</t>
  </si>
  <si>
    <t>A.160.07.101</t>
  </si>
  <si>
    <t>A.160.07.102</t>
  </si>
  <si>
    <t>A.160.07.103</t>
  </si>
  <si>
    <t>A.160.07.104</t>
  </si>
  <si>
    <t>A.160.07.105</t>
  </si>
  <si>
    <t>A.160.07.106</t>
  </si>
  <si>
    <t>A.160.07.107</t>
  </si>
  <si>
    <t>A.160.07.108</t>
  </si>
  <si>
    <t>A.160.07.109</t>
  </si>
  <si>
    <t>A.160.07.110</t>
  </si>
  <si>
    <t>A.160.09.101</t>
  </si>
  <si>
    <t>A.160.09.102</t>
  </si>
  <si>
    <t>A.160.09.103</t>
  </si>
  <si>
    <t>A.160.09.104</t>
  </si>
  <si>
    <t>A.160.09.105</t>
  </si>
  <si>
    <t>A.160.09.106</t>
  </si>
  <si>
    <t>A.160.09.107</t>
  </si>
  <si>
    <t>A.160.09.108</t>
  </si>
  <si>
    <t>A.160.09.109</t>
  </si>
  <si>
    <t>A.160.09.110</t>
  </si>
  <si>
    <t>A.160.09.111</t>
  </si>
  <si>
    <t>A.160.09.112</t>
  </si>
  <si>
    <t>A.160.09.113</t>
  </si>
  <si>
    <t>A.160.09.114</t>
  </si>
  <si>
    <t>A.160.09.115</t>
  </si>
  <si>
    <t>A.160.09.116</t>
  </si>
  <si>
    <t>Scope 3.5.1</t>
  </si>
  <si>
    <t>Scope 3.5.2</t>
  </si>
  <si>
    <t>Scope 3.6.1</t>
  </si>
  <si>
    <t>Scope 3.4.1</t>
  </si>
  <si>
    <t>Scope 3.4.2</t>
  </si>
  <si>
    <t>Scope 3.6.2</t>
  </si>
  <si>
    <t>Eingekauft Güter und Dienstleistungen</t>
  </si>
  <si>
    <t>Eingekauft Güter und Dienstleistungen [spend based]</t>
  </si>
  <si>
    <t>Transport und Verteilung vorgelagert [spend based]</t>
  </si>
  <si>
    <t>Abfall [spend based]</t>
  </si>
  <si>
    <t>Geschäftsreisen [spend based]</t>
  </si>
  <si>
    <t>Scope 3.7.1</t>
  </si>
  <si>
    <t>Scope 3.7.2</t>
  </si>
  <si>
    <t>Transport und Verteilung nachgelagert [spend based]</t>
  </si>
  <si>
    <t>Scope 3.9.1</t>
  </si>
  <si>
    <t>Scope 3.9.2</t>
  </si>
  <si>
    <t>Scope 3.9.2 - Nachgelagerter Transport</t>
  </si>
  <si>
    <r>
      <t>Emissionen Gesamt Scope 3.9.2 [t CO</t>
    </r>
    <r>
      <rPr>
        <b/>
        <vertAlign val="subscript"/>
        <sz val="22"/>
        <color rgb="FF006582"/>
        <rFont val="Calibri"/>
        <family val="2"/>
        <scheme val="minor"/>
      </rPr>
      <t>2</t>
    </r>
    <r>
      <rPr>
        <b/>
        <sz val="22"/>
        <color rgb="FF006582"/>
        <rFont val="Calibri"/>
        <family val="2"/>
        <scheme val="minor"/>
      </rPr>
      <t>e]:</t>
    </r>
  </si>
  <si>
    <t>Scope 3.10.2 - Verarbeitung produzierter Produkte</t>
  </si>
  <si>
    <r>
      <t>Emissionen Gesamt Scope 3.10.2 [t CO</t>
    </r>
    <r>
      <rPr>
        <b/>
        <vertAlign val="subscript"/>
        <sz val="22"/>
        <color rgb="FF006582"/>
        <rFont val="Calibri"/>
        <family val="2"/>
        <scheme val="minor"/>
      </rPr>
      <t>2</t>
    </r>
    <r>
      <rPr>
        <b/>
        <sz val="22"/>
        <color rgb="FF006582"/>
        <rFont val="Calibri"/>
        <family val="2"/>
        <scheme val="minor"/>
      </rPr>
      <t>e]:</t>
    </r>
  </si>
  <si>
    <r>
      <t>Emissionen Gesamt Scope 3.5.1 [t CO</t>
    </r>
    <r>
      <rPr>
        <b/>
        <vertAlign val="subscript"/>
        <sz val="22"/>
        <color rgb="FF006582"/>
        <rFont val="Calibri"/>
        <family val="2"/>
        <scheme val="minor"/>
      </rPr>
      <t>2</t>
    </r>
    <r>
      <rPr>
        <b/>
        <sz val="22"/>
        <color rgb="FF006582"/>
        <rFont val="Calibri"/>
        <family val="2"/>
        <scheme val="minor"/>
      </rPr>
      <t>e]:</t>
    </r>
  </si>
  <si>
    <t>Scope 3.5.1 - Abfall</t>
  </si>
  <si>
    <r>
      <t>Emissionen Gesamt Scope 3.4.2 [t CO</t>
    </r>
    <r>
      <rPr>
        <b/>
        <vertAlign val="subscript"/>
        <sz val="22"/>
        <color rgb="FF006582"/>
        <rFont val="Calibri"/>
        <family val="2"/>
        <scheme val="minor"/>
      </rPr>
      <t>2</t>
    </r>
    <r>
      <rPr>
        <b/>
        <sz val="22"/>
        <color rgb="FF006582"/>
        <rFont val="Calibri"/>
        <family val="2"/>
        <scheme val="minor"/>
      </rPr>
      <t>e]:</t>
    </r>
  </si>
  <si>
    <r>
      <t>Emissionen Gesamt Scope 3.4.1 [t CO</t>
    </r>
    <r>
      <rPr>
        <b/>
        <vertAlign val="subscript"/>
        <sz val="22"/>
        <color rgb="FF006582"/>
        <rFont val="Calibri"/>
        <family val="2"/>
        <scheme val="minor"/>
      </rPr>
      <t>2</t>
    </r>
    <r>
      <rPr>
        <b/>
        <sz val="22"/>
        <color rgb="FF006582"/>
        <rFont val="Calibri"/>
        <family val="2"/>
        <scheme val="minor"/>
      </rPr>
      <t>e]:</t>
    </r>
  </si>
  <si>
    <t>Scope 3.1.2 - Eingekaufte Güter</t>
  </si>
  <si>
    <t>Scope 3.1.1 - Eingekaufte Güter</t>
  </si>
  <si>
    <t>Verkaufte Menge [Stück]</t>
  </si>
  <si>
    <t>Tiefziehen von Stahl [kg]</t>
  </si>
  <si>
    <t>Walzen von Stahl [kg]</t>
  </si>
  <si>
    <t>Galvanisieren von Chrom [m²]</t>
  </si>
  <si>
    <t>Galvanisieren von Nickel [m²]</t>
  </si>
  <si>
    <t>Galvanisieren von Zink, incl. Außenanwendung, pro 10 Jahre [m²]</t>
  </si>
  <si>
    <t>Galvanisieren von Zink, Innenanwendung oder lackiert (5 Mikron) [m²]</t>
  </si>
  <si>
    <t>Feuerverzinken, Teile, Außenanwendung [m²]</t>
  </si>
  <si>
    <t>Phosphatieren (Fe s) [m²]</t>
  </si>
  <si>
    <t>Phosphatieren (Zn i) [m²]</t>
  </si>
  <si>
    <t>Phosphatieren (Zn s) [m²]</t>
  </si>
  <si>
    <t>Pulverbeschichtung Aluminium [m²]</t>
  </si>
  <si>
    <t>Pulverbeschichtung Stahl [m²]</t>
  </si>
  <si>
    <t>Elektrisches MIG-Schweißen 4mm Stahl, 0.125 kg Elektrode [m]</t>
  </si>
  <si>
    <t>Schweißen von Stahl mit Lichtbogen (MAG) 0.0536 kg Elektrode [m]</t>
  </si>
  <si>
    <t>Autogenes Schweißen von Stahl 0.0536 kg Elektrode [m]</t>
  </si>
  <si>
    <t>Eloxieren [m²]</t>
  </si>
  <si>
    <t>Autogenes Schweißen Al 1 [m]</t>
  </si>
  <si>
    <t>Autogenes Schweißen Al 2 [m]</t>
  </si>
  <si>
    <t>Autogenes Schweißen Al 3 [m]</t>
  </si>
  <si>
    <t>Schneiden von Al. mit Laser [m²]</t>
  </si>
  <si>
    <t>Schneiden von Al. mit Scheren [m²]</t>
  </si>
  <si>
    <t>MIG-Bogen-Schweißen Al 10 [m]</t>
  </si>
  <si>
    <t>MIG-Bogen-Schweißen Al 12 [m]</t>
  </si>
  <si>
    <t>MIG-Bogen-Schweißen Al 4 [m]</t>
  </si>
  <si>
    <t>MIG-Bogen-Schweißen Al 5 I-Verbindung [m]</t>
  </si>
  <si>
    <t>MIG-Bogen-Schweißen Al 5 V-Verbindung [m]</t>
  </si>
  <si>
    <t>MIG-Bogen-Schweißen Al 6 V-Verbindung [m]</t>
  </si>
  <si>
    <t>MIG-Bogen-Schweißen Al 8 [m]</t>
  </si>
  <si>
    <t>Sägen von Al. Bandsäge [m]</t>
  </si>
  <si>
    <t>Sägen von Al. Kreissäge [m]</t>
  </si>
  <si>
    <t>Reinigen von Aluminium [kg ]</t>
  </si>
  <si>
    <t>Nahtschweißen Al. 0.25 [m]</t>
  </si>
  <si>
    <t>Nahtschweißen Al. 1.5 [m]</t>
  </si>
  <si>
    <t>Nahtschweißen Al. 2.5 [m]</t>
  </si>
  <si>
    <t>Punktschweißen Al. 0.5 [p]</t>
  </si>
  <si>
    <t>Punktschweißen Al. 1 [p]</t>
  </si>
  <si>
    <t>Punktschweißen Al. 1.5 [p]</t>
  </si>
  <si>
    <t>Punktschweißen Al. 3 [p]</t>
  </si>
  <si>
    <t>Schweißen von Aluminium mit Lichtbogen (0.0183 kg Elektrode) [m]</t>
  </si>
  <si>
    <t>Herstellung von Wellpappenboxen (exkl. Papier) [kg ]</t>
  </si>
  <si>
    <t>Kettensägen [s]</t>
  </si>
  <si>
    <t>Motorsägen (Benzin) [s]</t>
  </si>
  <si>
    <r>
      <t>Bedruckung pro m², 100%, Offset, konventionell [m</t>
    </r>
    <r>
      <rPr>
        <vertAlign val="superscript"/>
        <sz val="11"/>
        <color rgb="FF000000"/>
        <rFont val="Calibri"/>
        <family val="2"/>
        <scheme val="minor"/>
      </rPr>
      <t>2</t>
    </r>
    <r>
      <rPr>
        <sz val="11"/>
        <color rgb="FF000000"/>
        <rFont val="Calibri"/>
        <family val="2"/>
        <scheme val="minor"/>
      </rPr>
      <t>]</t>
    </r>
  </si>
  <si>
    <r>
      <t>Bedruckung pro m², 100%, UV, Tintenstrahl [m</t>
    </r>
    <r>
      <rPr>
        <vertAlign val="superscript"/>
        <sz val="11"/>
        <color rgb="FF000000"/>
        <rFont val="Calibri"/>
        <family val="2"/>
        <scheme val="minor"/>
      </rPr>
      <t>2</t>
    </r>
    <r>
      <rPr>
        <sz val="11"/>
        <color rgb="FF000000"/>
        <rFont val="Calibri"/>
        <family val="2"/>
        <scheme val="minor"/>
      </rPr>
      <t>]</t>
    </r>
  </si>
  <si>
    <r>
      <t>Bedruckung pro m², nur Energie [m</t>
    </r>
    <r>
      <rPr>
        <vertAlign val="superscript"/>
        <sz val="11"/>
        <color rgb="FF000000"/>
        <rFont val="Calibri"/>
        <family val="2"/>
        <scheme val="minor"/>
      </rPr>
      <t>2</t>
    </r>
    <r>
      <rPr>
        <sz val="11"/>
        <color rgb="FF000000"/>
        <rFont val="Calibri"/>
        <family val="2"/>
        <scheme val="minor"/>
      </rPr>
      <t>]</t>
    </r>
  </si>
  <si>
    <r>
      <t>Bedruckung pro m², nur Energie, UV [m</t>
    </r>
    <r>
      <rPr>
        <vertAlign val="superscript"/>
        <sz val="11"/>
        <color rgb="FF000000"/>
        <rFont val="Calibri"/>
        <family val="2"/>
        <scheme val="minor"/>
      </rPr>
      <t>2</t>
    </r>
    <r>
      <rPr>
        <sz val="11"/>
        <color rgb="FF000000"/>
        <rFont val="Calibri"/>
        <family val="2"/>
        <scheme val="minor"/>
      </rPr>
      <t>]</t>
    </r>
  </si>
  <si>
    <r>
      <t>Bedruckung pro m², zusätzliche Lackschicht [m</t>
    </r>
    <r>
      <rPr>
        <vertAlign val="superscript"/>
        <sz val="11"/>
        <color rgb="FF000000"/>
        <rFont val="Calibri"/>
        <family val="2"/>
        <scheme val="minor"/>
      </rPr>
      <t>2</t>
    </r>
    <r>
      <rPr>
        <sz val="11"/>
        <color rgb="FF000000"/>
        <rFont val="Calibri"/>
        <family val="2"/>
        <scheme val="minor"/>
      </rPr>
      <t>]</t>
    </r>
  </si>
  <si>
    <t>Blasformen, nur Maschine [kg]</t>
  </si>
  <si>
    <t>Blasformen, Produktionsstätte [kg]</t>
  </si>
  <si>
    <t>Extrusion, nur Maschine [kg]</t>
  </si>
  <si>
    <t>Extrusion, Produktionsstätte [kg]</t>
  </si>
  <si>
    <t>Spritzgießen, nur Maschine [kg]</t>
  </si>
  <si>
    <t>Spritzgießen, Produktionsstätte [kg]</t>
  </si>
  <si>
    <t>Recycling gemischte Polymere [kg]</t>
  </si>
  <si>
    <t>Thermoformen, nur Maschine [kg]</t>
  </si>
  <si>
    <t>Thermoformen, Produktionsstätte [kg]</t>
  </si>
  <si>
    <t>Walzen von Aluminiumfolie [kg]</t>
  </si>
  <si>
    <t>Walzen von Aluminiumblech [kg]</t>
  </si>
  <si>
    <t>Walzen von Messing [kg]</t>
  </si>
  <si>
    <t>Extrudieren von Aluminium [kg]</t>
  </si>
  <si>
    <t>Schmieden von Aluminium [kg]</t>
  </si>
  <si>
    <t>Bearbeitung von Aluminium [kg]</t>
  </si>
  <si>
    <t>Kaltumformung von Al [kg]</t>
  </si>
  <si>
    <r>
      <t>Bedruckung pro m², 100%, Offset, konventionell [m</t>
    </r>
    <r>
      <rPr>
        <vertAlign val="superscript"/>
        <sz val="11"/>
        <color rgb="FF006582"/>
        <rFont val="Calibri"/>
        <family val="2"/>
        <scheme val="minor"/>
      </rPr>
      <t>2</t>
    </r>
    <r>
      <rPr>
        <sz val="11"/>
        <color rgb="FF006582"/>
        <rFont val="Calibri"/>
        <family val="2"/>
        <scheme val="minor"/>
      </rPr>
      <t>]</t>
    </r>
  </si>
  <si>
    <r>
      <t>Bedruckung pro m², 100%, UV, Tintenstrahl [m</t>
    </r>
    <r>
      <rPr>
        <vertAlign val="superscript"/>
        <sz val="11"/>
        <color rgb="FF006582"/>
        <rFont val="Calibri"/>
        <family val="2"/>
        <scheme val="minor"/>
      </rPr>
      <t>2</t>
    </r>
    <r>
      <rPr>
        <sz val="11"/>
        <color rgb="FF006582"/>
        <rFont val="Calibri"/>
        <family val="2"/>
        <scheme val="minor"/>
      </rPr>
      <t>]</t>
    </r>
  </si>
  <si>
    <r>
      <t>Bedruckung pro m², nur Energie [m</t>
    </r>
    <r>
      <rPr>
        <vertAlign val="superscript"/>
        <sz val="11"/>
        <color rgb="FF006582"/>
        <rFont val="Calibri"/>
        <family val="2"/>
        <scheme val="minor"/>
      </rPr>
      <t>2</t>
    </r>
    <r>
      <rPr>
        <sz val="11"/>
        <color rgb="FF006582"/>
        <rFont val="Calibri"/>
        <family val="2"/>
        <scheme val="minor"/>
      </rPr>
      <t>]</t>
    </r>
  </si>
  <si>
    <r>
      <t>Bedruckung pro m², nur Energie, UV [m</t>
    </r>
    <r>
      <rPr>
        <vertAlign val="superscript"/>
        <sz val="11"/>
        <color rgb="FF006582"/>
        <rFont val="Calibri"/>
        <family val="2"/>
        <scheme val="minor"/>
      </rPr>
      <t>2</t>
    </r>
    <r>
      <rPr>
        <sz val="11"/>
        <color rgb="FF006582"/>
        <rFont val="Calibri"/>
        <family val="2"/>
        <scheme val="minor"/>
      </rPr>
      <t>]</t>
    </r>
  </si>
  <si>
    <r>
      <t>Bedruckung pro m², zusätzliche Lackschicht [m</t>
    </r>
    <r>
      <rPr>
        <vertAlign val="superscript"/>
        <sz val="11"/>
        <color rgb="FF006582"/>
        <rFont val="Calibri"/>
        <family val="2"/>
        <scheme val="minor"/>
      </rPr>
      <t>2</t>
    </r>
    <r>
      <rPr>
        <sz val="11"/>
        <color rgb="FF006582"/>
        <rFont val="Calibri"/>
        <family val="2"/>
        <scheme val="minor"/>
      </rPr>
      <t>]</t>
    </r>
  </si>
  <si>
    <t>Bedruckung pro m², 100%, Offset, konventionell [m2]</t>
  </si>
  <si>
    <t xml:space="preserve">Menge pro Einheit </t>
  </si>
  <si>
    <t>Aluminiumlagerung</t>
  </si>
  <si>
    <t>Berechnungsmethode: Average-based an Hand von Idemat Emissionsfaktoren für Prozesse</t>
  </si>
  <si>
    <t>Bei Scope 3.10. kann der Nutzer sowohl eine Berechnung mit Extern erfragten Daten in Blatt "3.10.1" als auch die durchschnitts-basierte Methode anhand von Idemat Emissionsfaktoren in Blatt "3.10.2." nutzen.</t>
  </si>
  <si>
    <t>Bei Scope 3.9. kann der Nutzer sowohl eine Berechnung mit Entfernungsdaten in Blatt "3.9.1" als auch die ausgabenbasierte Methode in Blatt "3.9.2." nutzen.</t>
  </si>
  <si>
    <t>Bei Scope 3.4. kann der Nutzer sowohl eine Berechnung mit Entfernungsdaten in Blatt "3.4.1" als auch die ausgabenbasierte Methode in Blatt "3.4.2." nutzen.</t>
  </si>
  <si>
    <t>Bei Scope 3.5. kann der Nutzer sowohl eine Berechnung mit Durchschnittsdaten in Blatt "3.5.1" als auch die ausgabenbasierte Methode in Blatt "3.5.2." nutzen.</t>
  </si>
  <si>
    <t>Bei Scope 3.6. kann der Nutzer sowohl eine Berechnung mit Entfernungsdaten in Blatt "3.6.1" als auch die ausgabenbasierte Methode in Blatt "3.6.2." nutzen.</t>
  </si>
  <si>
    <t>im Maschinen- und Anlagenbau“ auf der VDMA Webseite .</t>
  </si>
  <si>
    <t>Für mehr Information und Hilfestellungen zum Thema Emissionsfaktoren sehen Sie bitte das Dokument "VDMA-Guideline: Berechnungstool des Company Carbon Footprint (CCF)</t>
  </si>
  <si>
    <t xml:space="preserve">Transport und Verteilung der gekauften Produkte zwischen dem letzten Lieferanten des Unternehmens zum eigenen Lieferort (in Fahrzeugen und Einrichtungen, die nicht dem </t>
  </si>
  <si>
    <t>Scope 3.7.1. - Mobilität der Arbeitnehmer</t>
  </si>
  <si>
    <t>Scope 3.7.2. - Mobilität der Arbeitnehmer</t>
  </si>
  <si>
    <t>Scope 3.9.1. - Nachgelagerter Transport</t>
  </si>
  <si>
    <t>Scope 3.10.1. - Verarbeitung produzierter Produkte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</si>
</sst>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0.0000"/>
    <numFmt numFmtId="167" formatCode="0.0"/>
    <numFmt numFmtId="168" formatCode="0.000"/>
    <numFmt numFmtId="169" formatCode="General_)"/>
    <numFmt numFmtId="170" formatCode="0.0000%"/>
    <numFmt numFmtId="171" formatCode="#,##0.000"/>
  </numFmts>
  <fonts count="78" x14ac:knownFonts="1">
    <font>
      <sz val="11"/>
      <color theme="1"/>
      <name val="Calibri"/>
      <family val="2"/>
      <scheme val="minor"/>
    </font>
    <font>
      <b/>
      <sz val="11"/>
      <color theme="1"/>
      <name val="Calibri"/>
      <family val="2"/>
      <scheme val="minor"/>
    </font>
    <font>
      <sz val="8"/>
      <name val="Calibri"/>
      <family val="2"/>
      <scheme val="minor"/>
    </font>
    <font>
      <sz val="14"/>
      <color theme="1"/>
      <name val="Calibri"/>
      <family val="2"/>
      <scheme val="minor"/>
    </font>
    <font>
      <b/>
      <vertAlign val="subscript"/>
      <sz val="11"/>
      <color theme="1"/>
      <name val="Calibri"/>
      <family val="2"/>
      <scheme val="minor"/>
    </font>
    <font>
      <sz val="9"/>
      <color rgb="FF000000"/>
      <name val="Calibri"/>
      <family val="2"/>
    </font>
    <font>
      <sz val="16"/>
      <color theme="1"/>
      <name val="Calibri"/>
      <family val="2"/>
      <scheme val="minor"/>
    </font>
    <font>
      <sz val="18"/>
      <color theme="1"/>
      <name val="Calibri"/>
      <family val="2"/>
      <scheme val="minor"/>
    </font>
    <font>
      <b/>
      <sz val="18"/>
      <color theme="1"/>
      <name val="Calibri"/>
      <family val="2"/>
      <scheme val="minor"/>
    </font>
    <font>
      <sz val="11"/>
      <color rgb="FF002060"/>
      <name val="Calibri"/>
      <family val="2"/>
      <scheme val="minor"/>
    </font>
    <font>
      <sz val="22"/>
      <color theme="1"/>
      <name val="Calibri"/>
      <family val="2"/>
      <scheme val="minor"/>
    </font>
    <font>
      <b/>
      <sz val="14"/>
      <color theme="1"/>
      <name val="Calibri"/>
      <family val="2"/>
      <scheme val="minor"/>
    </font>
    <font>
      <b/>
      <sz val="16"/>
      <color theme="1"/>
      <name val="Calibri"/>
      <family val="2"/>
      <scheme val="minor"/>
    </font>
    <font>
      <vertAlign val="subscript"/>
      <sz val="11"/>
      <color theme="1"/>
      <name val="Calibri"/>
      <family val="2"/>
      <scheme val="minor"/>
    </font>
    <font>
      <sz val="8"/>
      <color theme="1"/>
      <name val="Calibri"/>
      <family val="2"/>
      <scheme val="minor"/>
    </font>
    <font>
      <b/>
      <sz val="11"/>
      <color rgb="FFFF0000"/>
      <name val="Calibri"/>
      <family val="2"/>
      <scheme val="minor"/>
    </font>
    <font>
      <b/>
      <sz val="22"/>
      <color theme="1"/>
      <name val="Calibri"/>
      <family val="2"/>
      <scheme val="minor"/>
    </font>
    <font>
      <sz val="11"/>
      <color theme="1"/>
      <name val="Calibri"/>
      <family val="2"/>
      <scheme val="minor"/>
    </font>
    <font>
      <sz val="10"/>
      <name val="Verdana"/>
      <family val="2"/>
    </font>
    <font>
      <sz val="10"/>
      <color theme="1"/>
      <name val="Arial"/>
      <family val="2"/>
    </font>
    <font>
      <u/>
      <sz val="11"/>
      <color indexed="12"/>
      <name val="Calibri"/>
      <family val="2"/>
    </font>
    <font>
      <sz val="20"/>
      <color theme="1"/>
      <name val="Calibri"/>
      <family val="2"/>
      <scheme val="minor"/>
    </font>
    <font>
      <b/>
      <sz val="22"/>
      <color rgb="FF000000"/>
      <name val="Calibri"/>
      <family val="2"/>
      <scheme val="minor"/>
    </font>
    <font>
      <b/>
      <sz val="11"/>
      <color rgb="FF242424"/>
      <name val="Calibri"/>
      <family val="2"/>
    </font>
    <font>
      <sz val="11"/>
      <name val="Calibri"/>
      <family val="2"/>
      <scheme val="minor"/>
    </font>
    <font>
      <sz val="11"/>
      <color theme="1"/>
      <name val="Arial"/>
      <family val="2"/>
    </font>
    <font>
      <sz val="11"/>
      <color theme="0"/>
      <name val="Calibri"/>
      <family val="2"/>
      <scheme val="minor"/>
    </font>
    <font>
      <sz val="12"/>
      <color rgb="FF006582"/>
      <name val="Calibri"/>
      <family val="2"/>
    </font>
    <font>
      <sz val="11"/>
      <color rgb="FF006582"/>
      <name val="Calibri"/>
      <family val="2"/>
      <scheme val="minor"/>
    </font>
    <font>
      <vertAlign val="subscript"/>
      <sz val="11"/>
      <color rgb="FF006582"/>
      <name val="Calibri"/>
      <family val="2"/>
      <scheme val="minor"/>
    </font>
    <font>
      <sz val="12"/>
      <color rgb="FF006582"/>
      <name val="Calibri"/>
      <family val="2"/>
      <scheme val="minor"/>
    </font>
    <font>
      <b/>
      <sz val="22"/>
      <color rgb="FF006582"/>
      <name val="Calibri"/>
      <family val="2"/>
      <scheme val="minor"/>
    </font>
    <font>
      <sz val="22"/>
      <color rgb="FF006582"/>
      <name val="Calibri"/>
      <family val="2"/>
      <scheme val="minor"/>
    </font>
    <font>
      <b/>
      <vertAlign val="subscript"/>
      <sz val="22"/>
      <color rgb="FF006582"/>
      <name val="Calibri"/>
      <family val="2"/>
      <scheme val="minor"/>
    </font>
    <font>
      <b/>
      <sz val="16"/>
      <color rgb="FF006582"/>
      <name val="Calibri"/>
      <family val="2"/>
      <scheme val="minor"/>
    </font>
    <font>
      <b/>
      <sz val="11"/>
      <color rgb="FF006582"/>
      <name val="Calibri"/>
      <family val="2"/>
      <scheme val="minor"/>
    </font>
    <font>
      <b/>
      <sz val="22"/>
      <color theme="0"/>
      <name val="Calibri"/>
      <family val="2"/>
      <scheme val="minor"/>
    </font>
    <font>
      <sz val="20"/>
      <color theme="0"/>
      <name val="Calibri"/>
      <family val="2"/>
      <scheme val="minor"/>
    </font>
    <font>
      <b/>
      <sz val="11"/>
      <color rgb="FFF49100"/>
      <name val="Calibri"/>
      <family val="2"/>
      <scheme val="minor"/>
    </font>
    <font>
      <b/>
      <sz val="18"/>
      <color rgb="FF006582"/>
      <name val="Calibri"/>
      <family val="2"/>
      <scheme val="minor"/>
    </font>
    <font>
      <b/>
      <vertAlign val="subscript"/>
      <sz val="11"/>
      <color rgb="FF006582"/>
      <name val="Calibri"/>
      <family val="2"/>
      <scheme val="minor"/>
    </font>
    <font>
      <b/>
      <sz val="8"/>
      <color theme="0"/>
      <name val="Calibri"/>
      <family val="2"/>
      <scheme val="minor"/>
    </font>
    <font>
      <vertAlign val="subscript"/>
      <sz val="11"/>
      <color rgb="FF006582"/>
      <name val="Calibri"/>
      <family val="2"/>
    </font>
    <font>
      <sz val="11"/>
      <color rgb="FF006582"/>
      <name val="Calibri"/>
      <family val="2"/>
    </font>
    <font>
      <b/>
      <sz val="11"/>
      <color theme="0"/>
      <name val="Calibri"/>
      <family val="2"/>
      <scheme val="minor"/>
    </font>
    <font>
      <b/>
      <sz val="12"/>
      <color rgb="FF006582"/>
      <name val="Calibri"/>
      <family val="2"/>
      <scheme val="minor"/>
    </font>
    <font>
      <sz val="14"/>
      <color rgb="FF006582"/>
      <name val="Calibri"/>
      <family val="2"/>
      <scheme val="minor"/>
    </font>
    <font>
      <vertAlign val="subscript"/>
      <sz val="14"/>
      <color rgb="FF006582"/>
      <name val="Calibri"/>
      <family val="2"/>
      <scheme val="minor"/>
    </font>
    <font>
      <sz val="26"/>
      <color theme="0"/>
      <name val="Calibri"/>
      <family val="2"/>
      <scheme val="minor"/>
    </font>
    <font>
      <sz val="18"/>
      <color rgb="FF006582"/>
      <name val="Calibri"/>
      <family val="2"/>
      <scheme val="minor"/>
    </font>
    <font>
      <sz val="9"/>
      <color rgb="FF006582"/>
      <name val="Calibri"/>
      <family val="2"/>
    </font>
    <font>
      <vertAlign val="subscript"/>
      <sz val="11"/>
      <color theme="0"/>
      <name val="Calibri"/>
      <family val="2"/>
      <scheme val="minor"/>
    </font>
    <font>
      <b/>
      <sz val="14"/>
      <color rgb="FF006582"/>
      <name val="Calibri"/>
      <family val="2"/>
      <scheme val="minor"/>
    </font>
    <font>
      <b/>
      <vertAlign val="subscript"/>
      <sz val="11"/>
      <color theme="0"/>
      <name val="Calibri"/>
      <family val="2"/>
      <scheme val="minor"/>
    </font>
    <font>
      <b/>
      <sz val="20"/>
      <color theme="0"/>
      <name val="Calibri"/>
      <family val="2"/>
      <scheme val="minor"/>
    </font>
    <font>
      <b/>
      <sz val="26"/>
      <color theme="0"/>
      <name val="Calibri"/>
      <family val="2"/>
      <scheme val="minor"/>
    </font>
    <font>
      <b/>
      <sz val="18"/>
      <color theme="0"/>
      <name val="Calibri"/>
      <family val="2"/>
      <scheme val="minor"/>
    </font>
    <font>
      <sz val="22"/>
      <color theme="0"/>
      <name val="Calibri"/>
      <family val="2"/>
      <scheme val="minor"/>
    </font>
    <font>
      <sz val="8"/>
      <color rgb="FF006582"/>
      <name val="Calibri"/>
      <family val="2"/>
      <scheme val="minor"/>
    </font>
    <font>
      <sz val="16"/>
      <color rgb="FF006582"/>
      <name val="Calibri"/>
      <family val="2"/>
      <scheme val="minor"/>
    </font>
    <font>
      <sz val="16"/>
      <color theme="0"/>
      <name val="Calibri"/>
      <family val="2"/>
      <scheme val="minor"/>
    </font>
    <font>
      <sz val="14"/>
      <color theme="0"/>
      <name val="Calibri"/>
      <family val="2"/>
      <scheme val="minor"/>
    </font>
    <font>
      <b/>
      <vertAlign val="subscript"/>
      <sz val="14"/>
      <color rgb="FF006582"/>
      <name val="Calibri"/>
      <family val="2"/>
      <scheme val="minor"/>
    </font>
    <font>
      <sz val="20"/>
      <color rgb="FF006582"/>
      <name val="Calibri"/>
      <family val="2"/>
      <scheme val="minor"/>
    </font>
    <font>
      <b/>
      <sz val="16"/>
      <color theme="0"/>
      <name val="Calibri"/>
      <family val="2"/>
      <scheme val="minor"/>
    </font>
    <font>
      <sz val="18"/>
      <color theme="0"/>
      <name val="Calibri"/>
      <family val="2"/>
      <scheme val="minor"/>
    </font>
    <font>
      <b/>
      <u/>
      <sz val="11"/>
      <color rgb="FF006582"/>
      <name val="Calibri"/>
      <family val="2"/>
      <scheme val="minor"/>
    </font>
    <font>
      <b/>
      <u/>
      <sz val="12"/>
      <color rgb="FF006582"/>
      <name val="Calibri"/>
      <family val="2"/>
      <scheme val="minor"/>
    </font>
    <font>
      <sz val="11"/>
      <color theme="7"/>
      <name val="Calibri"/>
      <family val="2"/>
      <scheme val="minor"/>
    </font>
    <font>
      <sz val="11"/>
      <color rgb="FF000000"/>
      <name val="Arial"/>
      <family val="2"/>
    </font>
    <font>
      <sz val="10"/>
      <color rgb="FF006582"/>
      <name val="Calibri"/>
      <family val="2"/>
      <scheme val="minor"/>
    </font>
    <font>
      <sz val="11"/>
      <color rgb="FF000000"/>
      <name val="Calibri"/>
      <family val="2"/>
      <scheme val="minor"/>
    </font>
    <font>
      <sz val="11"/>
      <color rgb="FFFF0000"/>
      <name val="Arial"/>
      <family val="2"/>
    </font>
    <font>
      <sz val="10"/>
      <color rgb="FF006582"/>
      <name val="Arial"/>
      <family val="2"/>
    </font>
    <font>
      <b/>
      <sz val="11"/>
      <color rgb="FF006582"/>
      <name val="Arial"/>
      <family val="2"/>
    </font>
    <font>
      <sz val="11"/>
      <color rgb="FF006582"/>
      <name val="Arial"/>
      <family val="2"/>
    </font>
    <font>
      <vertAlign val="superscript"/>
      <sz val="11"/>
      <color rgb="FF000000"/>
      <name val="Calibri"/>
      <family val="2"/>
      <scheme val="minor"/>
    </font>
    <font>
      <vertAlign val="superscript"/>
      <sz val="11"/>
      <color rgb="FF006582"/>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A4D4B4"/>
        <bgColor indexed="64"/>
      </patternFill>
    </fill>
    <fill>
      <patternFill patternType="solid">
        <fgColor rgb="FF848C8E"/>
        <bgColor indexed="64"/>
      </patternFill>
    </fill>
    <fill>
      <patternFill patternType="solid">
        <fgColor rgb="FFF1F2EE"/>
        <bgColor indexed="64"/>
      </patternFill>
    </fill>
    <fill>
      <patternFill patternType="solid">
        <fgColor rgb="FFFFF275"/>
        <bgColor indexed="64"/>
      </patternFill>
    </fill>
    <fill>
      <patternFill patternType="solid">
        <fgColor rgb="FFFCD581"/>
        <bgColor indexed="64"/>
      </patternFill>
    </fill>
    <fill>
      <patternFill patternType="solid">
        <fgColor rgb="FF006582"/>
        <bgColor indexed="64"/>
      </patternFill>
    </fill>
    <fill>
      <patternFill patternType="solid">
        <fgColor rgb="FFF49100"/>
        <bgColor indexed="64"/>
      </patternFill>
    </fill>
    <fill>
      <patternFill patternType="solid">
        <fgColor rgb="FFB1B1B1"/>
        <bgColor indexed="64"/>
      </patternFill>
    </fill>
    <fill>
      <patternFill patternType="solid">
        <fgColor rgb="FFFFBE6E"/>
        <bgColor indexed="64"/>
      </patternFill>
    </fill>
    <fill>
      <patternFill patternType="solid">
        <fgColor rgb="FFFFD2A5"/>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bgColor rgb="FF000000"/>
      </patternFill>
    </fill>
    <fill>
      <patternFill patternType="solid">
        <fgColor rgb="FFF1F2EE"/>
        <bgColor rgb="FF000000"/>
      </patternFill>
    </fill>
    <fill>
      <patternFill patternType="solid">
        <fgColor rgb="FF006582"/>
        <bgColor rgb="FF000000"/>
      </patternFill>
    </fill>
  </fills>
  <borders count="147">
    <border>
      <left/>
      <right/>
      <top/>
      <bottom/>
      <diagonal/>
    </border>
    <border>
      <left style="medium">
        <color indexed="64"/>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F1F2EE"/>
      </left>
      <right style="thin">
        <color rgb="FFF1F2EE"/>
      </right>
      <top style="thin">
        <color rgb="FFF1F2EE"/>
      </top>
      <bottom style="thin">
        <color rgb="FFF1F2EE"/>
      </bottom>
      <diagonal/>
    </border>
    <border>
      <left style="thin">
        <color rgb="FFF1F2EE"/>
      </left>
      <right style="thin">
        <color rgb="FFF1F2EE"/>
      </right>
      <top/>
      <bottom style="thin">
        <color rgb="FFF1F2EE"/>
      </bottom>
      <diagonal/>
    </border>
    <border>
      <left style="medium">
        <color rgb="FF848C8E"/>
      </left>
      <right/>
      <top/>
      <bottom/>
      <diagonal/>
    </border>
    <border>
      <left style="medium">
        <color rgb="FF848C8E"/>
      </left>
      <right/>
      <top/>
      <bottom style="medium">
        <color rgb="FF848C8E"/>
      </bottom>
      <diagonal/>
    </border>
    <border>
      <left/>
      <right/>
      <top/>
      <bottom style="medium">
        <color rgb="FF848C8E"/>
      </bottom>
      <diagonal/>
    </border>
    <border>
      <left style="medium">
        <color rgb="FF848C8E"/>
      </left>
      <right/>
      <top style="medium">
        <color rgb="FF848C8E"/>
      </top>
      <bottom/>
      <diagonal/>
    </border>
    <border>
      <left/>
      <right/>
      <top style="medium">
        <color rgb="FF848C8E"/>
      </top>
      <bottom/>
      <diagonal/>
    </border>
    <border>
      <left/>
      <right style="medium">
        <color rgb="FF848C8E"/>
      </right>
      <top style="medium">
        <color rgb="FF848C8E"/>
      </top>
      <bottom/>
      <diagonal/>
    </border>
    <border>
      <left/>
      <right style="medium">
        <color rgb="FF848C8E"/>
      </right>
      <top/>
      <bottom/>
      <diagonal/>
    </border>
    <border>
      <left/>
      <right style="medium">
        <color rgb="FF848C8E"/>
      </right>
      <top/>
      <bottom style="medium">
        <color rgb="FF848C8E"/>
      </bottom>
      <diagonal/>
    </border>
    <border>
      <left style="thin">
        <color rgb="FF848C8E"/>
      </left>
      <right style="thin">
        <color rgb="FF848C8E"/>
      </right>
      <top style="thin">
        <color rgb="FF848C8E"/>
      </top>
      <bottom style="thin">
        <color rgb="FF848C8E"/>
      </bottom>
      <diagonal/>
    </border>
    <border>
      <left/>
      <right style="thin">
        <color rgb="FFF1F2EE"/>
      </right>
      <top/>
      <bottom style="thin">
        <color rgb="FFF1F2EE"/>
      </bottom>
      <diagonal/>
    </border>
    <border>
      <left style="thin">
        <color rgb="FF848C8E"/>
      </left>
      <right style="thin">
        <color rgb="FF848C8E"/>
      </right>
      <top/>
      <bottom style="thin">
        <color rgb="FF848C8E"/>
      </bottom>
      <diagonal/>
    </border>
    <border>
      <left style="thin">
        <color theme="0"/>
      </left>
      <right/>
      <top/>
      <bottom/>
      <diagonal/>
    </border>
    <border>
      <left/>
      <right style="thin">
        <color theme="0"/>
      </right>
      <top/>
      <bottom/>
      <diagonal/>
    </border>
    <border>
      <left style="thin">
        <color rgb="FF848C8E"/>
      </left>
      <right/>
      <top style="thin">
        <color rgb="FF848C8E"/>
      </top>
      <bottom/>
      <diagonal/>
    </border>
    <border>
      <left/>
      <right/>
      <top style="thin">
        <color rgb="FF848C8E"/>
      </top>
      <bottom/>
      <diagonal/>
    </border>
    <border>
      <left/>
      <right style="thin">
        <color rgb="FF848C8E"/>
      </right>
      <top style="thin">
        <color rgb="FF848C8E"/>
      </top>
      <bottom/>
      <diagonal/>
    </border>
    <border>
      <left style="thin">
        <color rgb="FF848C8E"/>
      </left>
      <right/>
      <top/>
      <bottom/>
      <diagonal/>
    </border>
    <border>
      <left/>
      <right style="thin">
        <color rgb="FF848C8E"/>
      </right>
      <top/>
      <bottom/>
      <diagonal/>
    </border>
    <border>
      <left style="thin">
        <color rgb="FF848C8E"/>
      </left>
      <right/>
      <top/>
      <bottom style="thin">
        <color rgb="FF848C8E"/>
      </bottom>
      <diagonal/>
    </border>
    <border>
      <left/>
      <right/>
      <top/>
      <bottom style="thin">
        <color rgb="FF848C8E"/>
      </bottom>
      <diagonal/>
    </border>
    <border>
      <left/>
      <right style="thin">
        <color rgb="FF848C8E"/>
      </right>
      <top/>
      <bottom style="thin">
        <color rgb="FF848C8E"/>
      </bottom>
      <diagonal/>
    </border>
    <border>
      <left style="thin">
        <color rgb="FF848C8E"/>
      </left>
      <right/>
      <top style="thin">
        <color rgb="FF848C8E"/>
      </top>
      <bottom style="thin">
        <color rgb="FF848C8E"/>
      </bottom>
      <diagonal/>
    </border>
    <border>
      <left/>
      <right style="thin">
        <color rgb="FF848C8E"/>
      </right>
      <top style="thin">
        <color rgb="FF848C8E"/>
      </top>
      <bottom style="thin">
        <color rgb="FF848C8E"/>
      </bottom>
      <diagonal/>
    </border>
    <border>
      <left/>
      <right/>
      <top style="thin">
        <color rgb="FF848C8E"/>
      </top>
      <bottom style="thin">
        <color rgb="FF848C8E"/>
      </bottom>
      <diagonal/>
    </border>
    <border>
      <left style="medium">
        <color rgb="FF006582"/>
      </left>
      <right/>
      <top style="medium">
        <color rgb="FF006582"/>
      </top>
      <bottom/>
      <diagonal/>
    </border>
    <border>
      <left/>
      <right/>
      <top style="medium">
        <color rgb="FF006582"/>
      </top>
      <bottom/>
      <diagonal/>
    </border>
    <border>
      <left/>
      <right style="medium">
        <color rgb="FF006582"/>
      </right>
      <top style="medium">
        <color rgb="FF006582"/>
      </top>
      <bottom/>
      <diagonal/>
    </border>
    <border>
      <left style="medium">
        <color rgb="FF006582"/>
      </left>
      <right/>
      <top/>
      <bottom/>
      <diagonal/>
    </border>
    <border>
      <left/>
      <right style="medium">
        <color rgb="FF006582"/>
      </right>
      <top/>
      <bottom/>
      <diagonal/>
    </border>
    <border>
      <left style="medium">
        <color rgb="FF006582"/>
      </left>
      <right/>
      <top/>
      <bottom style="medium">
        <color rgb="FF006582"/>
      </bottom>
      <diagonal/>
    </border>
    <border>
      <left/>
      <right/>
      <top/>
      <bottom style="medium">
        <color rgb="FF006582"/>
      </bottom>
      <diagonal/>
    </border>
    <border>
      <left/>
      <right style="medium">
        <color rgb="FF006582"/>
      </right>
      <top/>
      <bottom style="medium">
        <color rgb="FF006582"/>
      </bottom>
      <diagonal/>
    </border>
    <border>
      <left style="thin">
        <color rgb="FF848C8E"/>
      </left>
      <right style="medium">
        <color rgb="FF006582"/>
      </right>
      <top style="thin">
        <color rgb="FF848C8E"/>
      </top>
      <bottom style="thin">
        <color rgb="FF848C8E"/>
      </bottom>
      <diagonal/>
    </border>
    <border>
      <left style="thin">
        <color rgb="FF848C8E"/>
      </left>
      <right style="thin">
        <color rgb="FF848C8E"/>
      </right>
      <top style="thin">
        <color rgb="FF848C8E"/>
      </top>
      <bottom style="medium">
        <color rgb="FF006582"/>
      </bottom>
      <diagonal/>
    </border>
    <border>
      <left style="thin">
        <color rgb="FF848C8E"/>
      </left>
      <right style="medium">
        <color rgb="FF006582"/>
      </right>
      <top style="thin">
        <color rgb="FF848C8E"/>
      </top>
      <bottom style="medium">
        <color rgb="FF006582"/>
      </bottom>
      <diagonal/>
    </border>
    <border>
      <left style="thin">
        <color rgb="FF006582"/>
      </left>
      <right style="thin">
        <color rgb="FF006582"/>
      </right>
      <top style="thin">
        <color rgb="FF006582"/>
      </top>
      <bottom style="thin">
        <color rgb="FF006582"/>
      </bottom>
      <diagonal/>
    </border>
    <border>
      <left style="medium">
        <color rgb="FF006582"/>
      </left>
      <right style="thin">
        <color rgb="FF006582"/>
      </right>
      <top style="thin">
        <color rgb="FF006582"/>
      </top>
      <bottom style="thin">
        <color rgb="FF006582"/>
      </bottom>
      <diagonal/>
    </border>
    <border>
      <left style="thin">
        <color rgb="FF006582"/>
      </left>
      <right style="medium">
        <color rgb="FF006582"/>
      </right>
      <top style="thin">
        <color rgb="FF006582"/>
      </top>
      <bottom style="thin">
        <color rgb="FF006582"/>
      </bottom>
      <diagonal/>
    </border>
    <border>
      <left style="medium">
        <color rgb="FF006582"/>
      </left>
      <right style="thin">
        <color rgb="FF006582"/>
      </right>
      <top style="thin">
        <color rgb="FF006582"/>
      </top>
      <bottom style="medium">
        <color rgb="FF006582"/>
      </bottom>
      <diagonal/>
    </border>
    <border>
      <left style="thin">
        <color rgb="FF006582"/>
      </left>
      <right style="thin">
        <color rgb="FF006582"/>
      </right>
      <top style="thin">
        <color rgb="FF006582"/>
      </top>
      <bottom style="medium">
        <color rgb="FF006582"/>
      </bottom>
      <diagonal/>
    </border>
    <border>
      <left style="thin">
        <color rgb="FF006582"/>
      </left>
      <right style="medium">
        <color rgb="FF006582"/>
      </right>
      <top style="thin">
        <color rgb="FF006582"/>
      </top>
      <bottom style="medium">
        <color rgb="FF006582"/>
      </bottom>
      <diagonal/>
    </border>
    <border>
      <left style="medium">
        <color rgb="FF006582"/>
      </left>
      <right style="medium">
        <color rgb="FF006582"/>
      </right>
      <top style="medium">
        <color rgb="FF006582"/>
      </top>
      <bottom/>
      <diagonal/>
    </border>
    <border>
      <left style="medium">
        <color rgb="FF006582"/>
      </left>
      <right style="medium">
        <color rgb="FF006582"/>
      </right>
      <top/>
      <bottom/>
      <diagonal/>
    </border>
    <border>
      <left style="medium">
        <color rgb="FF006582"/>
      </left>
      <right style="medium">
        <color rgb="FF006582"/>
      </right>
      <top/>
      <bottom style="medium">
        <color rgb="FF006582"/>
      </bottom>
      <diagonal/>
    </border>
    <border>
      <left/>
      <right style="medium">
        <color rgb="FF006582"/>
      </right>
      <top style="thin">
        <color rgb="FF848C8E"/>
      </top>
      <bottom/>
      <diagonal/>
    </border>
    <border>
      <left/>
      <right style="medium">
        <color rgb="FF006582"/>
      </right>
      <top/>
      <bottom style="thin">
        <color rgb="FF848C8E"/>
      </bottom>
      <diagonal/>
    </border>
    <border>
      <left style="medium">
        <color rgb="FF006582"/>
      </left>
      <right/>
      <top style="thin">
        <color rgb="FF848C8E"/>
      </top>
      <bottom/>
      <diagonal/>
    </border>
    <border>
      <left/>
      <right/>
      <top style="thin">
        <color rgb="FF006582"/>
      </top>
      <bottom/>
      <diagonal/>
    </border>
    <border>
      <left/>
      <right/>
      <top/>
      <bottom style="thin">
        <color rgb="FF006582"/>
      </bottom>
      <diagonal/>
    </border>
    <border>
      <left/>
      <right/>
      <top style="thin">
        <color rgb="FF006582"/>
      </top>
      <bottom style="thin">
        <color rgb="FF006582"/>
      </bottom>
      <diagonal/>
    </border>
    <border>
      <left style="medium">
        <color rgb="FF006582"/>
      </left>
      <right/>
      <top style="thin">
        <color rgb="FF006582"/>
      </top>
      <bottom style="thin">
        <color rgb="FF006582"/>
      </bottom>
      <diagonal/>
    </border>
    <border>
      <left/>
      <right style="medium">
        <color rgb="FF006582"/>
      </right>
      <top style="thin">
        <color rgb="FF006582"/>
      </top>
      <bottom style="thin">
        <color rgb="FF006582"/>
      </bottom>
      <diagonal/>
    </border>
    <border>
      <left style="medium">
        <color rgb="FF006582"/>
      </left>
      <right/>
      <top style="thin">
        <color rgb="FF006582"/>
      </top>
      <bottom style="medium">
        <color rgb="FF006582"/>
      </bottom>
      <diagonal/>
    </border>
    <border>
      <left/>
      <right/>
      <top style="thin">
        <color rgb="FF006582"/>
      </top>
      <bottom style="medium">
        <color rgb="FF006582"/>
      </bottom>
      <diagonal/>
    </border>
    <border>
      <left/>
      <right style="medium">
        <color rgb="FF006582"/>
      </right>
      <top style="thin">
        <color rgb="FF006582"/>
      </top>
      <bottom style="medium">
        <color rgb="FF006582"/>
      </bottom>
      <diagonal/>
    </border>
    <border>
      <left style="medium">
        <color rgb="FF006582"/>
      </left>
      <right/>
      <top/>
      <bottom style="thin">
        <color rgb="FF006582"/>
      </bottom>
      <diagonal/>
    </border>
    <border>
      <left/>
      <right style="medium">
        <color rgb="FF006582"/>
      </right>
      <top/>
      <bottom style="thin">
        <color rgb="FF006582"/>
      </bottom>
      <diagonal/>
    </border>
    <border>
      <left style="medium">
        <color rgb="FF006582"/>
      </left>
      <right/>
      <top style="medium">
        <color rgb="FF006582"/>
      </top>
      <bottom style="medium">
        <color rgb="FF006582"/>
      </bottom>
      <diagonal/>
    </border>
    <border>
      <left/>
      <right/>
      <top style="medium">
        <color rgb="FF006582"/>
      </top>
      <bottom style="medium">
        <color rgb="FF006582"/>
      </bottom>
      <diagonal/>
    </border>
    <border>
      <left/>
      <right style="medium">
        <color rgb="FF006582"/>
      </right>
      <top style="medium">
        <color rgb="FF006582"/>
      </top>
      <bottom style="medium">
        <color rgb="FF006582"/>
      </bottom>
      <diagonal/>
    </border>
    <border>
      <left style="medium">
        <color rgb="FF006582"/>
      </left>
      <right style="thin">
        <color rgb="FF848C8E"/>
      </right>
      <top style="medium">
        <color rgb="FF006582"/>
      </top>
      <bottom/>
      <diagonal/>
    </border>
    <border>
      <left style="medium">
        <color rgb="FF006582"/>
      </left>
      <right style="thin">
        <color rgb="FF848C8E"/>
      </right>
      <top/>
      <bottom/>
      <diagonal/>
    </border>
    <border>
      <left style="medium">
        <color rgb="FF006582"/>
      </left>
      <right style="thin">
        <color rgb="FF848C8E"/>
      </right>
      <top/>
      <bottom style="medium">
        <color rgb="FF006582"/>
      </bottom>
      <diagonal/>
    </border>
    <border>
      <left style="medium">
        <color rgb="FF006582"/>
      </left>
      <right/>
      <top/>
      <bottom style="thin">
        <color rgb="FF848C8E"/>
      </bottom>
      <diagonal/>
    </border>
    <border>
      <left style="thin">
        <color rgb="FF848C8E"/>
      </left>
      <right style="medium">
        <color rgb="FF006582"/>
      </right>
      <top/>
      <bottom style="thin">
        <color rgb="FF848C8E"/>
      </bottom>
      <diagonal/>
    </border>
    <border>
      <left/>
      <right style="thin">
        <color rgb="FF848C8E"/>
      </right>
      <top style="thin">
        <color rgb="FF848C8E"/>
      </top>
      <bottom style="medium">
        <color rgb="FF006582"/>
      </bottom>
      <diagonal/>
    </border>
    <border>
      <left style="thin">
        <color rgb="FF848C8E"/>
      </left>
      <right/>
      <top style="thin">
        <color rgb="FF848C8E"/>
      </top>
      <bottom style="medium">
        <color rgb="FF006582"/>
      </bottom>
      <diagonal/>
    </border>
    <border>
      <left style="medium">
        <color rgb="FF006582"/>
      </left>
      <right/>
      <top style="medium">
        <color rgb="FF006582"/>
      </top>
      <bottom style="medium">
        <color rgb="FF848C8E"/>
      </bottom>
      <diagonal/>
    </border>
    <border>
      <left/>
      <right/>
      <top style="medium">
        <color rgb="FF006582"/>
      </top>
      <bottom style="medium">
        <color rgb="FF848C8E"/>
      </bottom>
      <diagonal/>
    </border>
    <border>
      <left/>
      <right style="medium">
        <color rgb="FF006582"/>
      </right>
      <top style="medium">
        <color rgb="FF006582"/>
      </top>
      <bottom style="medium">
        <color rgb="FF848C8E"/>
      </bottom>
      <diagonal/>
    </border>
    <border>
      <left style="medium">
        <color rgb="FF006582"/>
      </left>
      <right style="thin">
        <color rgb="FF848C8E"/>
      </right>
      <top style="thin">
        <color rgb="FF848C8E"/>
      </top>
      <bottom style="thin">
        <color rgb="FF848C8E"/>
      </bottom>
      <diagonal/>
    </border>
    <border>
      <left style="thin">
        <color rgb="FFF1F2EE"/>
      </left>
      <right style="medium">
        <color rgb="FF006582"/>
      </right>
      <top style="thin">
        <color rgb="FFF1F2EE"/>
      </top>
      <bottom style="medium">
        <color rgb="FF006582"/>
      </bottom>
      <diagonal/>
    </border>
    <border>
      <left/>
      <right style="thin">
        <color rgb="FFF1F2EE"/>
      </right>
      <top/>
      <bottom style="medium">
        <color rgb="FF006582"/>
      </bottom>
      <diagonal/>
    </border>
    <border>
      <left/>
      <right style="thin">
        <color rgb="FF848C8E"/>
      </right>
      <top style="medium">
        <color rgb="FF006582"/>
      </top>
      <bottom/>
      <diagonal/>
    </border>
    <border>
      <left/>
      <right style="thin">
        <color rgb="FF848C8E"/>
      </right>
      <top/>
      <bottom style="medium">
        <color rgb="FF006582"/>
      </bottom>
      <diagonal/>
    </border>
    <border>
      <left style="thin">
        <color rgb="FF006582"/>
      </left>
      <right style="thin">
        <color rgb="FF006582"/>
      </right>
      <top style="medium">
        <color rgb="FF006582"/>
      </top>
      <bottom style="thin">
        <color rgb="FF006582"/>
      </bottom>
      <diagonal/>
    </border>
    <border>
      <left style="thin">
        <color rgb="FF006582"/>
      </left>
      <right style="medium">
        <color rgb="FF006582"/>
      </right>
      <top style="medium">
        <color rgb="FF006582"/>
      </top>
      <bottom style="thin">
        <color rgb="FF006582"/>
      </bottom>
      <diagonal/>
    </border>
    <border>
      <left style="thin">
        <color rgb="FF006582"/>
      </left>
      <right/>
      <top style="medium">
        <color rgb="FF006582"/>
      </top>
      <bottom style="thin">
        <color rgb="FF006582"/>
      </bottom>
      <diagonal/>
    </border>
    <border>
      <left style="thin">
        <color rgb="FF006582"/>
      </left>
      <right/>
      <top style="thin">
        <color rgb="FF006582"/>
      </top>
      <bottom style="thin">
        <color rgb="FF006582"/>
      </bottom>
      <diagonal/>
    </border>
    <border>
      <left style="thin">
        <color rgb="FF006582"/>
      </left>
      <right/>
      <top style="thin">
        <color rgb="FF006582"/>
      </top>
      <bottom style="medium">
        <color rgb="FF006582"/>
      </bottom>
      <diagonal/>
    </border>
    <border>
      <left/>
      <right style="thin">
        <color rgb="FF006582"/>
      </right>
      <top style="medium">
        <color rgb="FF006582"/>
      </top>
      <bottom style="thin">
        <color rgb="FF006582"/>
      </bottom>
      <diagonal/>
    </border>
    <border>
      <left/>
      <right style="thin">
        <color rgb="FF006582"/>
      </right>
      <top style="thin">
        <color rgb="FF006582"/>
      </top>
      <bottom style="thin">
        <color rgb="FF006582"/>
      </bottom>
      <diagonal/>
    </border>
    <border>
      <left/>
      <right style="thin">
        <color rgb="FF006582"/>
      </right>
      <top style="thin">
        <color rgb="FF006582"/>
      </top>
      <bottom style="medium">
        <color rgb="FF006582"/>
      </bottom>
      <diagonal/>
    </border>
    <border>
      <left style="thin">
        <color rgb="FF006582"/>
      </left>
      <right style="thin">
        <color rgb="FF006582"/>
      </right>
      <top/>
      <bottom/>
      <diagonal/>
    </border>
    <border>
      <left style="medium">
        <color rgb="FF006582"/>
      </left>
      <right style="thin">
        <color rgb="FFF1F2EE"/>
      </right>
      <top style="medium">
        <color rgb="FF006582"/>
      </top>
      <bottom style="thin">
        <color rgb="FFF1F2EE"/>
      </bottom>
      <diagonal/>
    </border>
    <border>
      <left style="thin">
        <color rgb="FFF1F2EE"/>
      </left>
      <right style="thin">
        <color rgb="FFF1F2EE"/>
      </right>
      <top style="medium">
        <color rgb="FF006582"/>
      </top>
      <bottom style="thin">
        <color rgb="FFF1F2EE"/>
      </bottom>
      <diagonal/>
    </border>
    <border>
      <left style="thin">
        <color rgb="FFF1F2EE"/>
      </left>
      <right style="thin">
        <color rgb="FFF1F2EE"/>
      </right>
      <top style="medium">
        <color rgb="FF006582"/>
      </top>
      <bottom style="thin">
        <color rgb="FF848C8E"/>
      </bottom>
      <diagonal/>
    </border>
    <border>
      <left style="medium">
        <color rgb="FF006582"/>
      </left>
      <right style="thin">
        <color rgb="FFF1F2EE"/>
      </right>
      <top style="thin">
        <color rgb="FFF1F2EE"/>
      </top>
      <bottom style="thin">
        <color rgb="FFF1F2EE"/>
      </bottom>
      <diagonal/>
    </border>
    <border>
      <left style="thin">
        <color rgb="FFF1F2EE"/>
      </left>
      <right style="medium">
        <color rgb="FF006582"/>
      </right>
      <top/>
      <bottom style="thin">
        <color rgb="FF848C8E"/>
      </bottom>
      <diagonal/>
    </border>
    <border>
      <left style="medium">
        <color rgb="FF848C8E"/>
      </left>
      <right/>
      <top/>
      <bottom style="medium">
        <color rgb="FF006582"/>
      </bottom>
      <diagonal/>
    </border>
    <border>
      <left style="thin">
        <color rgb="FFF1F2EE"/>
      </left>
      <right style="medium">
        <color rgb="FF006582"/>
      </right>
      <top/>
      <bottom style="medium">
        <color rgb="FF006582"/>
      </bottom>
      <diagonal/>
    </border>
    <border>
      <left style="medium">
        <color rgb="FF006582"/>
      </left>
      <right/>
      <top style="medium">
        <color rgb="FF848C8E"/>
      </top>
      <bottom/>
      <diagonal/>
    </border>
    <border>
      <left style="medium">
        <color indexed="64"/>
      </left>
      <right style="medium">
        <color rgb="FF006582"/>
      </right>
      <top/>
      <bottom/>
      <diagonal/>
    </border>
    <border>
      <left/>
      <right style="medium">
        <color rgb="FF006582"/>
      </right>
      <top style="medium">
        <color rgb="FF848C8E"/>
      </top>
      <bottom/>
      <diagonal/>
    </border>
    <border>
      <left style="thin">
        <color rgb="FFF1F2EE"/>
      </left>
      <right style="medium">
        <color rgb="FF006582"/>
      </right>
      <top style="thin">
        <color rgb="FF848C8E"/>
      </top>
      <bottom/>
      <diagonal/>
    </border>
    <border>
      <left style="thin">
        <color rgb="FFF1F2EE"/>
      </left>
      <right style="medium">
        <color rgb="FF006582"/>
      </right>
      <top style="thin">
        <color rgb="FF848C8E"/>
      </top>
      <bottom style="thin">
        <color rgb="FF848C8E"/>
      </bottom>
      <diagonal/>
    </border>
    <border>
      <left style="medium">
        <color rgb="FF006582"/>
      </left>
      <right style="thin">
        <color rgb="FF848C8E"/>
      </right>
      <top style="thin">
        <color rgb="FF848C8E"/>
      </top>
      <bottom style="medium">
        <color rgb="FF006582"/>
      </bottom>
      <diagonal/>
    </border>
    <border>
      <left style="thin">
        <color rgb="FF848C8E"/>
      </left>
      <right/>
      <top style="medium">
        <color rgb="FF006582"/>
      </top>
      <bottom/>
      <diagonal/>
    </border>
    <border>
      <left style="thin">
        <color rgb="FF848C8E"/>
      </left>
      <right style="thin">
        <color rgb="FF848C8E"/>
      </right>
      <top style="medium">
        <color rgb="FF006582"/>
      </top>
      <bottom style="thin">
        <color rgb="FF848C8E"/>
      </bottom>
      <diagonal/>
    </border>
    <border>
      <left/>
      <right style="medium">
        <color rgb="FF006582"/>
      </right>
      <top style="thin">
        <color rgb="FF848C8E"/>
      </top>
      <bottom style="thin">
        <color rgb="FF848C8E"/>
      </bottom>
      <diagonal/>
    </border>
    <border>
      <left/>
      <right style="thin">
        <color rgb="FF848C8E"/>
      </right>
      <top style="thin">
        <color rgb="FF848C8E"/>
      </top>
      <bottom style="thin">
        <color rgb="FF006582"/>
      </bottom>
      <diagonal/>
    </border>
    <border>
      <left style="thin">
        <color rgb="FF848C8E"/>
      </left>
      <right style="thin">
        <color rgb="FF848C8E"/>
      </right>
      <top style="thin">
        <color rgb="FF848C8E"/>
      </top>
      <bottom style="thin">
        <color rgb="FF006582"/>
      </bottom>
      <diagonal/>
    </border>
    <border>
      <left style="medium">
        <color rgb="FF006582"/>
      </left>
      <right/>
      <top style="thin">
        <color rgb="FF006582"/>
      </top>
      <bottom/>
      <diagonal/>
    </border>
    <border>
      <left/>
      <right style="medium">
        <color rgb="FF006582"/>
      </right>
      <top style="thin">
        <color rgb="FF006582"/>
      </top>
      <bottom/>
      <diagonal/>
    </border>
    <border>
      <left style="thin">
        <color rgb="FF848C8E"/>
      </left>
      <right style="medium">
        <color rgb="FF006582"/>
      </right>
      <top style="thin">
        <color rgb="FF848C8E"/>
      </top>
      <bottom style="thin">
        <color rgb="FF006582"/>
      </bottom>
      <diagonal/>
    </border>
    <border>
      <left style="medium">
        <color rgb="FF006582"/>
      </left>
      <right/>
      <top style="thin">
        <color rgb="FF848C8E"/>
      </top>
      <bottom style="thin">
        <color rgb="FF848C8E"/>
      </bottom>
      <diagonal/>
    </border>
    <border>
      <left/>
      <right/>
      <top style="thin">
        <color rgb="FF848C8E"/>
      </top>
      <bottom style="medium">
        <color rgb="FF006582"/>
      </bottom>
      <diagonal/>
    </border>
    <border>
      <left style="medium">
        <color rgb="FF006582"/>
      </left>
      <right/>
      <top/>
      <bottom style="medium">
        <color rgb="FF848C8E"/>
      </bottom>
      <diagonal/>
    </border>
    <border>
      <left/>
      <right style="medium">
        <color rgb="FF006582"/>
      </right>
      <top/>
      <bottom style="medium">
        <color rgb="FF848C8E"/>
      </bottom>
      <diagonal/>
    </border>
    <border>
      <left style="thin">
        <color rgb="FFF1F2EE"/>
      </left>
      <right style="medium">
        <color rgb="FF006582"/>
      </right>
      <top style="medium">
        <color rgb="FF006582"/>
      </top>
      <bottom style="thin">
        <color rgb="FF848C8E"/>
      </bottom>
      <diagonal/>
    </border>
    <border>
      <left style="thin">
        <color rgb="FF006582"/>
      </left>
      <right/>
      <top/>
      <bottom/>
      <diagonal/>
    </border>
    <border>
      <left style="thin">
        <color rgb="FF006582"/>
      </left>
      <right/>
      <top style="thin">
        <color rgb="FF006582"/>
      </top>
      <bottom style="medium">
        <color rgb="FF848C8E"/>
      </bottom>
      <diagonal/>
    </border>
    <border>
      <left/>
      <right/>
      <top style="thin">
        <color rgb="FF006582"/>
      </top>
      <bottom style="medium">
        <color rgb="FF848C8E"/>
      </bottom>
      <diagonal/>
    </border>
    <border>
      <left/>
      <right style="thin">
        <color rgb="FF006582"/>
      </right>
      <top style="thin">
        <color rgb="FF006582"/>
      </top>
      <bottom style="medium">
        <color rgb="FF848C8E"/>
      </bottom>
      <diagonal/>
    </border>
    <border>
      <left/>
      <right style="thin">
        <color rgb="FF006582"/>
      </right>
      <top/>
      <bottom/>
      <diagonal/>
    </border>
    <border>
      <left style="thin">
        <color rgb="FF006582"/>
      </left>
      <right/>
      <top/>
      <bottom style="thin">
        <color rgb="FF006582"/>
      </bottom>
      <diagonal/>
    </border>
    <border>
      <left/>
      <right style="thin">
        <color rgb="FF006582"/>
      </right>
      <top/>
      <bottom style="thin">
        <color rgb="FF006582"/>
      </bottom>
      <diagonal/>
    </border>
    <border>
      <left style="thin">
        <color rgb="FF006582"/>
      </left>
      <right/>
      <top style="thin">
        <color rgb="FF006582"/>
      </top>
      <bottom/>
      <diagonal/>
    </border>
    <border>
      <left/>
      <right style="thin">
        <color rgb="FF006582"/>
      </right>
      <top style="thin">
        <color rgb="FF006582"/>
      </top>
      <bottom/>
      <diagonal/>
    </border>
    <border>
      <left style="thin">
        <color indexed="64"/>
      </left>
      <right style="thin">
        <color rgb="FF006582"/>
      </right>
      <top style="thin">
        <color rgb="FF006582"/>
      </top>
      <bottom style="thin">
        <color rgb="FF006582"/>
      </bottom>
      <diagonal/>
    </border>
    <border>
      <left style="thin">
        <color rgb="FF006582"/>
      </left>
      <right style="thin">
        <color indexed="64"/>
      </right>
      <top style="thin">
        <color rgb="FF006582"/>
      </top>
      <bottom style="thin">
        <color rgb="FF006582"/>
      </bottom>
      <diagonal/>
    </border>
    <border>
      <left style="thin">
        <color rgb="FF848C8E"/>
      </left>
      <right style="thin">
        <color rgb="FF848C8E"/>
      </right>
      <top style="thin">
        <color rgb="FF848C8E"/>
      </top>
      <bottom/>
      <diagonal/>
    </border>
    <border>
      <left style="thin">
        <color rgb="FF848C8E"/>
      </left>
      <right style="medium">
        <color rgb="FF006582"/>
      </right>
      <top style="thin">
        <color rgb="FF848C8E"/>
      </top>
      <bottom/>
      <diagonal/>
    </border>
    <border>
      <left style="medium">
        <color rgb="FF006582"/>
      </left>
      <right style="thin">
        <color rgb="FF848C8E"/>
      </right>
      <top style="thin">
        <color rgb="FF848C8E"/>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rgb="FF006582"/>
      </left>
      <right style="thin">
        <color rgb="FF006582"/>
      </right>
      <top/>
      <bottom style="medium">
        <color rgb="FF006582"/>
      </bottom>
      <diagonal/>
    </border>
    <border>
      <left style="thin">
        <color rgb="FF006582"/>
      </left>
      <right style="medium">
        <color rgb="FF006582"/>
      </right>
      <top/>
      <bottom style="medium">
        <color rgb="FF006582"/>
      </bottom>
      <diagonal/>
    </border>
    <border>
      <left style="medium">
        <color rgb="FF006582"/>
      </left>
      <right style="thin">
        <color rgb="FF006582"/>
      </right>
      <top style="medium">
        <color rgb="FF006582"/>
      </top>
      <bottom style="thin">
        <color rgb="FF006582"/>
      </bottom>
      <diagonal/>
    </border>
    <border>
      <left style="medium">
        <color rgb="FF006582"/>
      </left>
      <right style="thin">
        <color rgb="FF006582"/>
      </right>
      <top style="medium">
        <color rgb="FF006582"/>
      </top>
      <bottom/>
      <diagonal/>
    </border>
    <border>
      <left style="medium">
        <color rgb="FF006582"/>
      </left>
      <right style="thin">
        <color rgb="FF006582"/>
      </right>
      <top/>
      <bottom/>
      <diagonal/>
    </border>
    <border>
      <left style="medium">
        <color rgb="FF006582"/>
      </left>
      <right style="thin">
        <color rgb="FF006582"/>
      </right>
      <top/>
      <bottom style="medium">
        <color rgb="FF006582"/>
      </bottom>
      <diagonal/>
    </border>
    <border>
      <left/>
      <right style="thin">
        <color rgb="FF006582"/>
      </right>
      <top style="medium">
        <color rgb="FF006582"/>
      </top>
      <bottom/>
      <diagonal/>
    </border>
    <border>
      <left/>
      <right style="thin">
        <color rgb="FF006582"/>
      </right>
      <top/>
      <bottom style="medium">
        <color rgb="FF006582"/>
      </bottom>
      <diagonal/>
    </border>
    <border>
      <left style="thin">
        <color rgb="FF006582"/>
      </left>
      <right style="thin">
        <color rgb="FF006582"/>
      </right>
      <top/>
      <bottom style="thin">
        <color rgb="FF006582"/>
      </bottom>
      <diagonal/>
    </border>
    <border>
      <left style="thin">
        <color rgb="FF006582"/>
      </left>
      <right style="thin">
        <color rgb="FF006582"/>
      </right>
      <top style="thin">
        <color rgb="FF006582"/>
      </top>
      <bottom/>
      <diagonal/>
    </border>
    <border>
      <left style="thin">
        <color rgb="FF006582"/>
      </left>
      <right style="medium">
        <color rgb="FF006582"/>
      </right>
      <top/>
      <bottom style="thin">
        <color rgb="FF006582"/>
      </bottom>
      <diagonal/>
    </border>
    <border>
      <left/>
      <right/>
      <top style="medium">
        <color rgb="FF006582"/>
      </top>
      <bottom style="thin">
        <color rgb="FF006582"/>
      </bottom>
      <diagonal/>
    </border>
  </borders>
  <cellStyleXfs count="8">
    <xf numFmtId="0" fontId="0" fillId="0" borderId="0"/>
    <xf numFmtId="0" fontId="18" fillId="0" borderId="0"/>
    <xf numFmtId="9" fontId="17" fillId="0" borderId="0" applyFont="0" applyFill="0" applyBorder="0" applyAlignment="0" applyProtection="0"/>
    <xf numFmtId="0" fontId="19" fillId="0" borderId="0"/>
    <xf numFmtId="0" fontId="20" fillId="0" borderId="0" applyNumberFormat="0" applyFill="0" applyBorder="0" applyAlignment="0" applyProtection="0">
      <alignment vertical="top"/>
      <protection locked="0"/>
    </xf>
    <xf numFmtId="164" fontId="19" fillId="0" borderId="0" applyFont="0" applyFill="0" applyBorder="0" applyAlignment="0" applyProtection="0"/>
    <xf numFmtId="164" fontId="17" fillId="0" borderId="0" applyFont="0" applyFill="0" applyBorder="0" applyAlignment="0" applyProtection="0"/>
    <xf numFmtId="0" fontId="25" fillId="0" borderId="0"/>
  </cellStyleXfs>
  <cellXfs count="1226">
    <xf numFmtId="0" fontId="0" fillId="0" borderId="0" xfId="0"/>
    <xf numFmtId="0" fontId="0" fillId="2" borderId="0" xfId="0" applyFill="1"/>
    <xf numFmtId="0" fontId="1" fillId="2" borderId="0" xfId="0" applyFont="1" applyFill="1"/>
    <xf numFmtId="0" fontId="8" fillId="2" borderId="0" xfId="0" applyFont="1" applyFill="1" applyAlignment="1">
      <alignment horizontal="center"/>
    </xf>
    <xf numFmtId="4" fontId="0" fillId="2" borderId="0" xfId="0" applyNumberFormat="1" applyFill="1"/>
    <xf numFmtId="0" fontId="8" fillId="2" borderId="0" xfId="0" applyFont="1" applyFill="1"/>
    <xf numFmtId="4" fontId="10" fillId="2" borderId="0" xfId="0" applyNumberFormat="1" applyFont="1" applyFill="1"/>
    <xf numFmtId="0" fontId="0" fillId="2" borderId="0" xfId="0" applyFill="1" applyAlignment="1">
      <alignment horizontal="right"/>
    </xf>
    <xf numFmtId="0" fontId="0" fillId="2" borderId="0" xfId="0" applyFill="1" applyAlignment="1">
      <alignment horizontal="left"/>
    </xf>
    <xf numFmtId="0" fontId="12" fillId="2" borderId="0" xfId="0" applyFont="1" applyFill="1"/>
    <xf numFmtId="166" fontId="0" fillId="2" borderId="0" xfId="0" applyNumberFormat="1" applyFill="1"/>
    <xf numFmtId="165" fontId="1" fillId="2" borderId="0" xfId="0" applyNumberFormat="1" applyFont="1" applyFill="1" applyAlignment="1">
      <alignment horizontal="right"/>
    </xf>
    <xf numFmtId="0" fontId="11" fillId="2" borderId="0" xfId="0" applyFont="1" applyFill="1"/>
    <xf numFmtId="0" fontId="3" fillId="2" borderId="0" xfId="0" applyFont="1" applyFill="1"/>
    <xf numFmtId="0" fontId="1" fillId="2" borderId="0" xfId="0" applyFont="1" applyFill="1" applyAlignment="1">
      <alignment horizontal="left"/>
    </xf>
    <xf numFmtId="0" fontId="1" fillId="2" borderId="0" xfId="0" applyFont="1" applyFill="1" applyAlignment="1">
      <alignment horizontal="right"/>
    </xf>
    <xf numFmtId="4" fontId="1" fillId="2" borderId="0" xfId="0" applyNumberFormat="1" applyFont="1" applyFill="1"/>
    <xf numFmtId="49" fontId="0" fillId="2" borderId="0" xfId="0" applyNumberFormat="1" applyFill="1"/>
    <xf numFmtId="0" fontId="14" fillId="2" borderId="0" xfId="0" applyFont="1" applyFill="1"/>
    <xf numFmtId="0" fontId="0" fillId="2" borderId="0" xfId="0" applyFill="1" applyAlignment="1">
      <alignment horizontal="center"/>
    </xf>
    <xf numFmtId="0" fontId="0" fillId="2" borderId="0" xfId="0" applyFill="1" applyAlignment="1">
      <alignment vertical="center" wrapText="1"/>
    </xf>
    <xf numFmtId="0" fontId="0" fillId="0" borderId="0" xfId="0" applyAlignment="1">
      <alignment horizontal="center"/>
    </xf>
    <xf numFmtId="4" fontId="1" fillId="2" borderId="0" xfId="0" applyNumberFormat="1" applyFont="1" applyFill="1" applyAlignment="1">
      <alignment horizontal="right"/>
    </xf>
    <xf numFmtId="0" fontId="5" fillId="2" borderId="0" xfId="0" applyFont="1" applyFill="1" applyAlignment="1">
      <alignment vertical="center" wrapText="1"/>
    </xf>
    <xf numFmtId="0" fontId="5" fillId="2" borderId="0" xfId="0" applyFont="1" applyFill="1" applyAlignment="1">
      <alignment horizontal="right" vertical="center" wrapText="1"/>
    </xf>
    <xf numFmtId="2" fontId="5" fillId="2" borderId="0" xfId="0" applyNumberFormat="1" applyFont="1" applyFill="1" applyAlignment="1">
      <alignment horizontal="right" vertical="center" wrapText="1"/>
    </xf>
    <xf numFmtId="4" fontId="0" fillId="2" borderId="0" xfId="0" applyNumberFormat="1" applyFill="1" applyAlignment="1">
      <alignment wrapText="1"/>
    </xf>
    <xf numFmtId="0" fontId="0" fillId="2" borderId="0" xfId="0" applyFill="1" applyAlignment="1">
      <alignment vertical="center"/>
    </xf>
    <xf numFmtId="0" fontId="14" fillId="2" borderId="0" xfId="0" applyFont="1" applyFill="1" applyAlignment="1">
      <alignment horizontal="left"/>
    </xf>
    <xf numFmtId="0" fontId="15" fillId="2" borderId="0" xfId="0" applyFont="1" applyFill="1"/>
    <xf numFmtId="0" fontId="16" fillId="2" borderId="0" xfId="0" applyFont="1" applyFill="1" applyAlignment="1">
      <alignment horizontal="right"/>
    </xf>
    <xf numFmtId="2" fontId="16" fillId="2" borderId="0" xfId="0" applyNumberFormat="1" applyFont="1" applyFill="1" applyAlignment="1">
      <alignment horizontal="right"/>
    </xf>
    <xf numFmtId="0" fontId="10" fillId="2" borderId="0" xfId="0" applyFont="1" applyFill="1"/>
    <xf numFmtId="0" fontId="21" fillId="0" borderId="0" xfId="0" applyFont="1" applyAlignment="1">
      <alignment vertical="center"/>
    </xf>
    <xf numFmtId="0" fontId="0" fillId="0" borderId="0" xfId="0" applyAlignment="1">
      <alignment vertical="center"/>
    </xf>
    <xf numFmtId="0" fontId="21"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21" fillId="2" borderId="0" xfId="0" applyFont="1" applyFill="1" applyAlignment="1">
      <alignment horizontal="center" vertical="center"/>
    </xf>
    <xf numFmtId="0" fontId="0" fillId="4" borderId="0" xfId="0" applyFill="1"/>
    <xf numFmtId="0" fontId="0" fillId="5" borderId="0" xfId="0" applyFill="1"/>
    <xf numFmtId="14" fontId="0" fillId="5" borderId="0" xfId="0" applyNumberFormat="1" applyFill="1"/>
    <xf numFmtId="0" fontId="0" fillId="5" borderId="0" xfId="0" applyFill="1" applyAlignment="1">
      <alignment horizontal="left"/>
    </xf>
    <xf numFmtId="0" fontId="0" fillId="5" borderId="0" xfId="0" applyFill="1" applyAlignment="1">
      <alignment horizontal="right"/>
    </xf>
    <xf numFmtId="2" fontId="10" fillId="2" borderId="0" xfId="0" applyNumberFormat="1" applyFont="1" applyFill="1"/>
    <xf numFmtId="4" fontId="1" fillId="3" borderId="0" xfId="0" applyNumberFormat="1" applyFont="1" applyFill="1"/>
    <xf numFmtId="0" fontId="1" fillId="5" borderId="0" xfId="0" applyFont="1" applyFill="1"/>
    <xf numFmtId="4" fontId="0" fillId="5" borderId="0" xfId="0" applyNumberFormat="1" applyFill="1"/>
    <xf numFmtId="0" fontId="1" fillId="2" borderId="0" xfId="0" applyFont="1" applyFill="1" applyAlignment="1">
      <alignment horizontal="right" vertical="center"/>
    </xf>
    <xf numFmtId="0" fontId="23" fillId="2" borderId="0" xfId="0" applyFont="1" applyFill="1" applyAlignment="1">
      <alignment vertical="center"/>
    </xf>
    <xf numFmtId="4" fontId="1" fillId="2" borderId="0" xfId="0" applyNumberFormat="1" applyFont="1" applyFill="1" applyAlignment="1">
      <alignment vertical="center"/>
    </xf>
    <xf numFmtId="0" fontId="21" fillId="2" borderId="0" xfId="0" applyFont="1" applyFill="1"/>
    <xf numFmtId="0" fontId="0" fillId="4" borderId="10" xfId="0" applyFill="1" applyBorder="1"/>
    <xf numFmtId="0" fontId="0" fillId="4" borderId="11" xfId="0" applyFill="1" applyBorder="1"/>
    <xf numFmtId="0" fontId="0" fillId="4" borderId="9" xfId="0" applyFill="1" applyBorder="1"/>
    <xf numFmtId="0" fontId="16" fillId="2" borderId="0" xfId="0" applyFont="1" applyFill="1"/>
    <xf numFmtId="0" fontId="16" fillId="2" borderId="0" xfId="0" applyFont="1" applyFill="1" applyAlignment="1">
      <alignment horizontal="left"/>
    </xf>
    <xf numFmtId="4" fontId="0" fillId="2" borderId="0" xfId="0" applyNumberFormat="1" applyFill="1" applyAlignment="1">
      <alignment horizontal="right"/>
    </xf>
    <xf numFmtId="168" fontId="0" fillId="2" borderId="0" xfId="0" applyNumberFormat="1" applyFill="1" applyAlignment="1">
      <alignment horizontal="center"/>
    </xf>
    <xf numFmtId="0" fontId="9" fillId="0" borderId="0" xfId="0" applyFont="1" applyAlignment="1">
      <alignment horizontal="center"/>
    </xf>
    <xf numFmtId="0" fontId="16" fillId="2" borderId="0" xfId="0" applyFont="1" applyFill="1" applyAlignment="1">
      <alignment horizontal="center"/>
    </xf>
    <xf numFmtId="0" fontId="0" fillId="2" borderId="0" xfId="0" applyFill="1" applyAlignment="1">
      <alignment horizontal="center" vertical="center"/>
    </xf>
    <xf numFmtId="0" fontId="24" fillId="2" borderId="0" xfId="0" applyFont="1" applyFill="1" applyAlignment="1">
      <alignment horizontal="left"/>
    </xf>
    <xf numFmtId="0" fontId="10" fillId="2" borderId="0" xfId="0" applyFont="1" applyFill="1" applyAlignment="1">
      <alignment horizontal="right"/>
    </xf>
    <xf numFmtId="4" fontId="16" fillId="2" borderId="0" xfId="0" applyNumberFormat="1" applyFont="1" applyFill="1" applyAlignment="1">
      <alignment horizontal="center"/>
    </xf>
    <xf numFmtId="0" fontId="11" fillId="2" borderId="0" xfId="0" applyFont="1" applyFill="1" applyAlignment="1">
      <alignment horizontal="left"/>
    </xf>
    <xf numFmtId="2" fontId="10" fillId="2" borderId="0" xfId="0" applyNumberFormat="1" applyFont="1" applyFill="1" applyAlignment="1">
      <alignment horizontal="right"/>
    </xf>
    <xf numFmtId="0" fontId="7" fillId="2" borderId="0" xfId="0" applyFont="1" applyFill="1"/>
    <xf numFmtId="14" fontId="0" fillId="2" borderId="0" xfId="0" applyNumberFormat="1" applyFill="1"/>
    <xf numFmtId="4" fontId="7" fillId="2" borderId="0" xfId="0" applyNumberFormat="1" applyFont="1" applyFill="1"/>
    <xf numFmtId="0" fontId="0" fillId="2" borderId="0" xfId="0" applyFill="1" applyAlignment="1">
      <alignment horizontal="left" vertical="center"/>
    </xf>
    <xf numFmtId="49" fontId="0" fillId="2" borderId="0" xfId="0" applyNumberFormat="1" applyFill="1" applyAlignment="1">
      <alignment wrapText="1"/>
    </xf>
    <xf numFmtId="49" fontId="0" fillId="4" borderId="0" xfId="0" applyNumberFormat="1" applyFill="1"/>
    <xf numFmtId="4" fontId="0" fillId="7" borderId="14" xfId="0" applyNumberFormat="1" applyFill="1" applyBorder="1"/>
    <xf numFmtId="0" fontId="0" fillId="5" borderId="23" xfId="0" applyFill="1" applyBorder="1"/>
    <xf numFmtId="0" fontId="0" fillId="4" borderId="21" xfId="0" applyFill="1" applyBorder="1"/>
    <xf numFmtId="0" fontId="0" fillId="5" borderId="26" xfId="0" applyFill="1" applyBorder="1"/>
    <xf numFmtId="0" fontId="0" fillId="6" borderId="14" xfId="0" applyFill="1" applyBorder="1" applyAlignment="1">
      <alignment horizontal="right"/>
    </xf>
    <xf numFmtId="0" fontId="0" fillId="5" borderId="22" xfId="0" applyFill="1" applyBorder="1" applyAlignment="1">
      <alignment horizontal="right"/>
    </xf>
    <xf numFmtId="4" fontId="0" fillId="3" borderId="14" xfId="0" applyNumberFormat="1" applyFill="1" applyBorder="1"/>
    <xf numFmtId="14" fontId="0" fillId="5" borderId="23" xfId="0" applyNumberFormat="1" applyFill="1" applyBorder="1" applyAlignment="1">
      <alignment horizontal="right" wrapText="1"/>
    </xf>
    <xf numFmtId="4" fontId="0" fillId="5" borderId="23" xfId="0" applyNumberFormat="1" applyFill="1" applyBorder="1" applyAlignment="1">
      <alignment horizontal="right"/>
    </xf>
    <xf numFmtId="0" fontId="1" fillId="5" borderId="0" xfId="0" applyFont="1" applyFill="1" applyAlignment="1">
      <alignment horizontal="right"/>
    </xf>
    <xf numFmtId="0" fontId="7" fillId="5" borderId="0" xfId="0" applyFont="1" applyFill="1" applyAlignment="1">
      <alignment horizontal="right"/>
    </xf>
    <xf numFmtId="4" fontId="7" fillId="5" borderId="0" xfId="0" applyNumberFormat="1" applyFont="1" applyFill="1"/>
    <xf numFmtId="0" fontId="7" fillId="5" borderId="0" xfId="0" applyFont="1" applyFill="1"/>
    <xf numFmtId="49" fontId="0" fillId="4" borderId="19" xfId="0" applyNumberFormat="1" applyFill="1" applyBorder="1"/>
    <xf numFmtId="0" fontId="3" fillId="2" borderId="0" xfId="0" applyFont="1" applyFill="1" applyAlignment="1">
      <alignment horizontal="center" vertical="center"/>
    </xf>
    <xf numFmtId="0" fontId="3" fillId="2" borderId="0" xfId="0" applyFont="1" applyFill="1" applyAlignment="1">
      <alignment horizontal="left" vertical="center"/>
    </xf>
    <xf numFmtId="9" fontId="0" fillId="2" borderId="0" xfId="0" applyNumberFormat="1" applyFill="1" applyAlignment="1">
      <alignment vertical="center"/>
    </xf>
    <xf numFmtId="170" fontId="1" fillId="2" borderId="0" xfId="0" applyNumberFormat="1" applyFont="1" applyFill="1" applyAlignment="1">
      <alignment vertical="center"/>
    </xf>
    <xf numFmtId="3" fontId="5" fillId="2" borderId="0" xfId="0" applyNumberFormat="1" applyFont="1" applyFill="1" applyAlignment="1">
      <alignment horizontal="right" vertical="center" wrapText="1"/>
    </xf>
    <xf numFmtId="0" fontId="28" fillId="2" borderId="0" xfId="0" applyFont="1" applyFill="1" applyAlignment="1">
      <alignment horizontal="right"/>
    </xf>
    <xf numFmtId="0" fontId="34" fillId="2" borderId="0" xfId="0" applyFont="1" applyFill="1"/>
    <xf numFmtId="0" fontId="28" fillId="2" borderId="0" xfId="0" applyFont="1" applyFill="1"/>
    <xf numFmtId="4" fontId="28" fillId="11" borderId="14" xfId="0" applyNumberFormat="1" applyFont="1" applyFill="1" applyBorder="1"/>
    <xf numFmtId="0" fontId="39" fillId="2" borderId="0" xfId="0" applyFont="1" applyFill="1"/>
    <xf numFmtId="0" fontId="35" fillId="9" borderId="33" xfId="0" applyFont="1" applyFill="1" applyBorder="1" applyAlignment="1">
      <alignment vertical="top"/>
    </xf>
    <xf numFmtId="0" fontId="35" fillId="9" borderId="0" xfId="0" applyFont="1" applyFill="1" applyAlignment="1">
      <alignment horizontal="left" wrapText="1"/>
    </xf>
    <xf numFmtId="0" fontId="35" fillId="9" borderId="0" xfId="0" applyFont="1" applyFill="1" applyAlignment="1">
      <alignment horizontal="left"/>
    </xf>
    <xf numFmtId="0" fontId="35" fillId="9" borderId="34" xfId="0" applyFont="1" applyFill="1" applyBorder="1" applyAlignment="1">
      <alignment horizontal="left"/>
    </xf>
    <xf numFmtId="0" fontId="0" fillId="2" borderId="34" xfId="0" applyFill="1" applyBorder="1"/>
    <xf numFmtId="0" fontId="32" fillId="2" borderId="0" xfId="0" applyFont="1" applyFill="1"/>
    <xf numFmtId="4" fontId="28" fillId="11" borderId="39" xfId="0" applyNumberFormat="1" applyFont="1" applyFill="1" applyBorder="1" applyAlignment="1">
      <alignment wrapText="1"/>
    </xf>
    <xf numFmtId="0" fontId="28" fillId="12" borderId="41" xfId="0" applyFont="1" applyFill="1" applyBorder="1" applyAlignment="1">
      <alignment horizontal="right"/>
    </xf>
    <xf numFmtId="4" fontId="28" fillId="11" borderId="41" xfId="0" applyNumberFormat="1" applyFont="1" applyFill="1" applyBorder="1" applyAlignment="1">
      <alignment horizontal="right"/>
    </xf>
    <xf numFmtId="0" fontId="28" fillId="12" borderId="41" xfId="0" applyFont="1" applyFill="1" applyBorder="1" applyAlignment="1">
      <alignment horizontal="right" vertical="center"/>
    </xf>
    <xf numFmtId="4" fontId="28" fillId="11" borderId="41" xfId="0" applyNumberFormat="1" applyFont="1" applyFill="1" applyBorder="1"/>
    <xf numFmtId="3" fontId="28" fillId="11" borderId="41" xfId="0" applyNumberFormat="1" applyFont="1" applyFill="1" applyBorder="1"/>
    <xf numFmtId="0" fontId="28" fillId="12" borderId="45" xfId="0" applyFont="1" applyFill="1" applyBorder="1" applyAlignment="1">
      <alignment horizontal="right" vertical="center"/>
    </xf>
    <xf numFmtId="4" fontId="28" fillId="11" borderId="45" xfId="0" applyNumberFormat="1" applyFont="1" applyFill="1" applyBorder="1"/>
    <xf numFmtId="4" fontId="35" fillId="10" borderId="43" xfId="0" applyNumberFormat="1" applyFont="1" applyFill="1" applyBorder="1" applyAlignment="1">
      <alignment wrapText="1"/>
    </xf>
    <xf numFmtId="4" fontId="35" fillId="10" borderId="46" xfId="0" applyNumberFormat="1" applyFont="1" applyFill="1" applyBorder="1" applyAlignment="1">
      <alignment wrapText="1"/>
    </xf>
    <xf numFmtId="4" fontId="35" fillId="10" borderId="38" xfId="0" applyNumberFormat="1" applyFont="1" applyFill="1" applyBorder="1" applyAlignment="1">
      <alignment wrapText="1"/>
    </xf>
    <xf numFmtId="4" fontId="35" fillId="10" borderId="40" xfId="0" applyNumberFormat="1" applyFont="1" applyFill="1" applyBorder="1" applyAlignment="1">
      <alignment wrapText="1"/>
    </xf>
    <xf numFmtId="2" fontId="31" fillId="10" borderId="34" xfId="0" applyNumberFormat="1" applyFont="1" applyFill="1" applyBorder="1" applyAlignment="1">
      <alignment horizontal="right"/>
    </xf>
    <xf numFmtId="2" fontId="31" fillId="10" borderId="37" xfId="0" applyNumberFormat="1" applyFont="1" applyFill="1" applyBorder="1" applyAlignment="1">
      <alignment horizontal="right"/>
    </xf>
    <xf numFmtId="0" fontId="0" fillId="8" borderId="32" xfId="0" applyFill="1" applyBorder="1"/>
    <xf numFmtId="0" fontId="26" fillId="8" borderId="31" xfId="0" applyFont="1" applyFill="1" applyBorder="1"/>
    <xf numFmtId="0" fontId="26" fillId="8" borderId="32" xfId="0" applyFont="1" applyFill="1" applyBorder="1"/>
    <xf numFmtId="0" fontId="37" fillId="8" borderId="31" xfId="0" applyFont="1" applyFill="1" applyBorder="1"/>
    <xf numFmtId="0" fontId="37" fillId="8" borderId="32" xfId="0" applyFont="1" applyFill="1" applyBorder="1"/>
    <xf numFmtId="0" fontId="37" fillId="9" borderId="33" xfId="0" applyFont="1" applyFill="1" applyBorder="1"/>
    <xf numFmtId="0" fontId="26" fillId="9" borderId="0" xfId="0" applyFont="1" applyFill="1"/>
    <xf numFmtId="0" fontId="26" fillId="9" borderId="34" xfId="0" applyFont="1" applyFill="1" applyBorder="1"/>
    <xf numFmtId="0" fontId="37" fillId="9" borderId="0" xfId="0" applyFont="1" applyFill="1"/>
    <xf numFmtId="0" fontId="37" fillId="9" borderId="34" xfId="0" applyFont="1" applyFill="1" applyBorder="1"/>
    <xf numFmtId="0" fontId="36" fillId="8" borderId="30" xfId="0" applyFont="1" applyFill="1" applyBorder="1" applyAlignment="1">
      <alignment vertical="top"/>
    </xf>
    <xf numFmtId="0" fontId="41" fillId="8" borderId="31" xfId="0" applyFont="1" applyFill="1" applyBorder="1"/>
    <xf numFmtId="0" fontId="28" fillId="5" borderId="47" xfId="0" applyFont="1" applyFill="1" applyBorder="1"/>
    <xf numFmtId="0" fontId="28" fillId="5" borderId="48" xfId="0" applyFont="1" applyFill="1" applyBorder="1"/>
    <xf numFmtId="0" fontId="28" fillId="5" borderId="49" xfId="0" applyFont="1" applyFill="1" applyBorder="1"/>
    <xf numFmtId="0" fontId="38" fillId="8" borderId="33" xfId="0" applyFont="1" applyFill="1" applyBorder="1"/>
    <xf numFmtId="0" fontId="0" fillId="8" borderId="34" xfId="0" applyFill="1" applyBorder="1"/>
    <xf numFmtId="0" fontId="28" fillId="5" borderId="33" xfId="0" applyFont="1" applyFill="1" applyBorder="1"/>
    <xf numFmtId="0" fontId="28" fillId="5" borderId="0" xfId="0" applyFont="1" applyFill="1"/>
    <xf numFmtId="0" fontId="28" fillId="5" borderId="0" xfId="0" applyFont="1" applyFill="1" applyAlignment="1">
      <alignment horizontal="right"/>
    </xf>
    <xf numFmtId="49" fontId="28" fillId="5" borderId="0" xfId="0" applyNumberFormat="1" applyFont="1" applyFill="1" applyAlignment="1">
      <alignment horizontal="left" wrapText="1"/>
    </xf>
    <xf numFmtId="0" fontId="0" fillId="5" borderId="34" xfId="0" applyFill="1" applyBorder="1"/>
    <xf numFmtId="49" fontId="28" fillId="5" borderId="0" xfId="0" applyNumberFormat="1" applyFont="1" applyFill="1" applyAlignment="1">
      <alignment horizontal="left"/>
    </xf>
    <xf numFmtId="166" fontId="28" fillId="5" borderId="0" xfId="0" applyNumberFormat="1" applyFont="1" applyFill="1" applyAlignment="1">
      <alignment horizontal="right"/>
    </xf>
    <xf numFmtId="0" fontId="28" fillId="5" borderId="35" xfId="0" applyFont="1" applyFill="1" applyBorder="1"/>
    <xf numFmtId="0" fontId="28" fillId="5" borderId="36" xfId="0" applyFont="1" applyFill="1" applyBorder="1"/>
    <xf numFmtId="166" fontId="28" fillId="5" borderId="36" xfId="0" applyNumberFormat="1" applyFont="1" applyFill="1" applyBorder="1" applyAlignment="1">
      <alignment horizontal="right"/>
    </xf>
    <xf numFmtId="49" fontId="28" fillId="5" borderId="36" xfId="0" applyNumberFormat="1" applyFont="1" applyFill="1" applyBorder="1" applyAlignment="1">
      <alignment horizontal="left" wrapText="1"/>
    </xf>
    <xf numFmtId="0" fontId="0" fillId="5" borderId="36" xfId="0" applyFill="1" applyBorder="1"/>
    <xf numFmtId="0" fontId="0" fillId="5" borderId="37" xfId="0" applyFill="1" applyBorder="1"/>
    <xf numFmtId="166" fontId="28" fillId="5" borderId="0" xfId="0" applyNumberFormat="1" applyFont="1" applyFill="1"/>
    <xf numFmtId="0" fontId="28" fillId="5" borderId="36" xfId="0" applyFont="1" applyFill="1" applyBorder="1" applyAlignment="1">
      <alignment horizontal="right"/>
    </xf>
    <xf numFmtId="49" fontId="28" fillId="5" borderId="34" xfId="0" applyNumberFormat="1" applyFont="1" applyFill="1" applyBorder="1" applyAlignment="1">
      <alignment horizontal="left" wrapText="1"/>
    </xf>
    <xf numFmtId="0" fontId="7" fillId="5" borderId="30" xfId="0" applyFont="1" applyFill="1" applyBorder="1"/>
    <xf numFmtId="0" fontId="0" fillId="5" borderId="31" xfId="0" applyFill="1" applyBorder="1"/>
    <xf numFmtId="0" fontId="0" fillId="5" borderId="32" xfId="0" applyFill="1" applyBorder="1"/>
    <xf numFmtId="0" fontId="6" fillId="5" borderId="33" xfId="0" applyFont="1" applyFill="1" applyBorder="1"/>
    <xf numFmtId="0" fontId="0" fillId="5" borderId="34" xfId="0" applyFill="1" applyBorder="1" applyAlignment="1">
      <alignment horizontal="left"/>
    </xf>
    <xf numFmtId="0" fontId="0" fillId="5" borderId="33" xfId="0" applyFill="1" applyBorder="1"/>
    <xf numFmtId="0" fontId="0" fillId="5" borderId="33" xfId="0" applyFill="1" applyBorder="1" applyAlignment="1">
      <alignment horizontal="right"/>
    </xf>
    <xf numFmtId="14" fontId="0" fillId="5" borderId="34" xfId="0" applyNumberFormat="1" applyFill="1" applyBorder="1" applyAlignment="1">
      <alignment horizontal="right" wrapText="1"/>
    </xf>
    <xf numFmtId="4" fontId="0" fillId="3" borderId="38" xfId="0" applyNumberFormat="1" applyFill="1" applyBorder="1"/>
    <xf numFmtId="4" fontId="0" fillId="5" borderId="34" xfId="0" applyNumberFormat="1" applyFill="1" applyBorder="1" applyAlignment="1">
      <alignment horizontal="right"/>
    </xf>
    <xf numFmtId="4" fontId="1" fillId="3" borderId="34" xfId="0" applyNumberFormat="1" applyFont="1" applyFill="1" applyBorder="1"/>
    <xf numFmtId="4" fontId="0" fillId="5" borderId="34" xfId="0" applyNumberFormat="1" applyFill="1" applyBorder="1"/>
    <xf numFmtId="4" fontId="7" fillId="5" borderId="34" xfId="0" applyNumberFormat="1" applyFont="1" applyFill="1" applyBorder="1"/>
    <xf numFmtId="4" fontId="0" fillId="5" borderId="35" xfId="0" applyNumberFormat="1" applyFill="1" applyBorder="1"/>
    <xf numFmtId="4" fontId="0" fillId="5" borderId="36" xfId="0" applyNumberFormat="1" applyFill="1" applyBorder="1"/>
    <xf numFmtId="4" fontId="0" fillId="5" borderId="37" xfId="0" applyNumberFormat="1" applyFill="1" applyBorder="1"/>
    <xf numFmtId="0" fontId="0" fillId="2" borderId="37" xfId="0" applyFill="1" applyBorder="1"/>
    <xf numFmtId="0" fontId="11" fillId="9" borderId="0" xfId="0" applyFont="1" applyFill="1"/>
    <xf numFmtId="0" fontId="8" fillId="9" borderId="0" xfId="0" applyFont="1" applyFill="1"/>
    <xf numFmtId="0" fontId="8" fillId="9" borderId="34" xfId="0" applyFont="1" applyFill="1" applyBorder="1"/>
    <xf numFmtId="0" fontId="28" fillId="13" borderId="0" xfId="0" applyFont="1" applyFill="1"/>
    <xf numFmtId="0" fontId="35" fillId="13" borderId="48" xfId="0" applyFont="1" applyFill="1" applyBorder="1" applyAlignment="1">
      <alignment horizontal="center" vertical="center"/>
    </xf>
    <xf numFmtId="0" fontId="35" fillId="11" borderId="48" xfId="0" applyFont="1" applyFill="1" applyBorder="1" applyAlignment="1">
      <alignment horizontal="center" vertical="center"/>
    </xf>
    <xf numFmtId="0" fontId="35" fillId="12" borderId="48" xfId="0" applyFont="1" applyFill="1" applyBorder="1" applyAlignment="1">
      <alignment horizontal="center" vertical="center"/>
    </xf>
    <xf numFmtId="0" fontId="35" fillId="10" borderId="49" xfId="0" applyFont="1" applyFill="1" applyBorder="1" applyAlignment="1">
      <alignment horizontal="center" vertical="center"/>
    </xf>
    <xf numFmtId="0" fontId="0" fillId="13" borderId="37" xfId="0" applyFill="1" applyBorder="1"/>
    <xf numFmtId="0" fontId="0" fillId="13" borderId="33" xfId="0" applyFill="1" applyBorder="1"/>
    <xf numFmtId="0" fontId="0" fillId="13" borderId="0" xfId="0" applyFill="1"/>
    <xf numFmtId="0" fontId="0" fillId="13" borderId="34" xfId="0" applyFill="1" applyBorder="1"/>
    <xf numFmtId="0" fontId="35" fillId="9" borderId="35" xfId="0" applyFont="1" applyFill="1" applyBorder="1" applyAlignment="1">
      <alignment vertical="top"/>
    </xf>
    <xf numFmtId="0" fontId="35" fillId="9" borderId="36" xfId="0" applyFont="1" applyFill="1" applyBorder="1" applyAlignment="1">
      <alignment horizontal="left" wrapText="1"/>
    </xf>
    <xf numFmtId="0" fontId="35" fillId="9" borderId="36" xfId="0" applyFont="1" applyFill="1" applyBorder="1" applyAlignment="1">
      <alignment horizontal="left"/>
    </xf>
    <xf numFmtId="0" fontId="8" fillId="8" borderId="31" xfId="0" applyFont="1" applyFill="1" applyBorder="1"/>
    <xf numFmtId="0" fontId="11" fillId="9" borderId="36" xfId="0" applyFont="1" applyFill="1" applyBorder="1"/>
    <xf numFmtId="0" fontId="0" fillId="9" borderId="36" xfId="0" applyFill="1" applyBorder="1"/>
    <xf numFmtId="0" fontId="8" fillId="9" borderId="37" xfId="0" applyFont="1" applyFill="1" applyBorder="1" applyAlignment="1">
      <alignment horizontal="center"/>
    </xf>
    <xf numFmtId="0" fontId="45" fillId="2" borderId="0" xfId="0" applyFont="1" applyFill="1"/>
    <xf numFmtId="0" fontId="0" fillId="13" borderId="66" xfId="0" applyFill="1" applyBorder="1" applyAlignment="1">
      <alignment vertical="center"/>
    </xf>
    <xf numFmtId="0" fontId="0" fillId="13" borderId="32" xfId="0" applyFill="1" applyBorder="1" applyAlignment="1">
      <alignment horizontal="left" vertical="center"/>
    </xf>
    <xf numFmtId="0" fontId="0" fillId="13" borderId="67" xfId="0" applyFill="1" applyBorder="1" applyAlignment="1">
      <alignment vertical="center"/>
    </xf>
    <xf numFmtId="0" fontId="0" fillId="13" borderId="34" xfId="0" applyFill="1" applyBorder="1" applyAlignment="1">
      <alignment horizontal="left" vertical="center"/>
    </xf>
    <xf numFmtId="0" fontId="0" fillId="13" borderId="68" xfId="0" applyFill="1" applyBorder="1" applyAlignment="1">
      <alignment vertical="center"/>
    </xf>
    <xf numFmtId="0" fontId="0" fillId="13" borderId="37" xfId="0" applyFill="1" applyBorder="1" applyAlignment="1">
      <alignment horizontal="left" vertical="center"/>
    </xf>
    <xf numFmtId="0" fontId="28" fillId="0" borderId="3" xfId="0" applyFont="1" applyBorder="1" applyAlignment="1">
      <alignment vertical="center"/>
    </xf>
    <xf numFmtId="0" fontId="28" fillId="2" borderId="2" xfId="0" applyFont="1" applyFill="1" applyBorder="1" applyAlignment="1">
      <alignment vertical="center"/>
    </xf>
    <xf numFmtId="0" fontId="35" fillId="0" borderId="0" xfId="0" applyFont="1" applyAlignment="1">
      <alignment horizontal="right" vertical="center"/>
    </xf>
    <xf numFmtId="0" fontId="48" fillId="8" borderId="31" xfId="0" applyFont="1" applyFill="1" applyBorder="1" applyAlignment="1">
      <alignment vertical="top"/>
    </xf>
    <xf numFmtId="0" fontId="37" fillId="8" borderId="32" xfId="0" applyFont="1" applyFill="1" applyBorder="1" applyAlignment="1">
      <alignment vertical="center"/>
    </xf>
    <xf numFmtId="0" fontId="44" fillId="8" borderId="33" xfId="0" applyFont="1" applyFill="1" applyBorder="1"/>
    <xf numFmtId="0" fontId="37" fillId="8" borderId="34" xfId="0" applyFont="1" applyFill="1" applyBorder="1" applyAlignment="1">
      <alignment vertical="center"/>
    </xf>
    <xf numFmtId="0" fontId="28" fillId="12" borderId="28" xfId="0" applyFont="1" applyFill="1" applyBorder="1" applyAlignment="1">
      <alignment horizontal="right"/>
    </xf>
    <xf numFmtId="0" fontId="28" fillId="12" borderId="71" xfId="0" applyFont="1" applyFill="1" applyBorder="1" applyAlignment="1">
      <alignment horizontal="right"/>
    </xf>
    <xf numFmtId="0" fontId="28" fillId="10" borderId="26" xfId="0" applyFont="1" applyFill="1" applyBorder="1" applyAlignment="1">
      <alignment horizontal="right"/>
    </xf>
    <xf numFmtId="0" fontId="28" fillId="10" borderId="28" xfId="0" applyFont="1" applyFill="1" applyBorder="1" applyAlignment="1">
      <alignment horizontal="right"/>
    </xf>
    <xf numFmtId="0" fontId="46" fillId="13" borderId="25" xfId="0" applyFont="1" applyFill="1" applyBorder="1"/>
    <xf numFmtId="0" fontId="46" fillId="13" borderId="25" xfId="0" applyFont="1" applyFill="1" applyBorder="1" applyAlignment="1">
      <alignment horizontal="center"/>
    </xf>
    <xf numFmtId="0" fontId="28" fillId="13" borderId="70" xfId="0" applyFont="1" applyFill="1" applyBorder="1" applyAlignment="1">
      <alignment horizontal="left" vertical="center"/>
    </xf>
    <xf numFmtId="0" fontId="28" fillId="13" borderId="38" xfId="0" applyFont="1" applyFill="1" applyBorder="1" applyAlignment="1">
      <alignment horizontal="left" vertical="center"/>
    </xf>
    <xf numFmtId="0" fontId="28" fillId="13" borderId="40" xfId="0" applyFont="1" applyFill="1" applyBorder="1" applyAlignment="1">
      <alignment horizontal="left" vertical="center"/>
    </xf>
    <xf numFmtId="0" fontId="44" fillId="9" borderId="33" xfId="0" applyFont="1" applyFill="1" applyBorder="1"/>
    <xf numFmtId="0" fontId="37" fillId="9" borderId="34" xfId="0" applyFont="1" applyFill="1" applyBorder="1" applyAlignment="1">
      <alignment vertical="center"/>
    </xf>
    <xf numFmtId="165" fontId="35" fillId="10" borderId="16" xfId="0" applyNumberFormat="1" applyFont="1" applyFill="1" applyBorder="1" applyAlignment="1">
      <alignment vertical="center"/>
    </xf>
    <xf numFmtId="165" fontId="35" fillId="10" borderId="14" xfId="0" applyNumberFormat="1" applyFont="1" applyFill="1" applyBorder="1" applyAlignment="1">
      <alignment vertical="center"/>
    </xf>
    <xf numFmtId="165" fontId="35" fillId="10" borderId="39" xfId="0" applyNumberFormat="1" applyFont="1" applyFill="1" applyBorder="1" applyAlignment="1">
      <alignment vertical="center"/>
    </xf>
    <xf numFmtId="0" fontId="8" fillId="8" borderId="0" xfId="0" applyFont="1" applyFill="1"/>
    <xf numFmtId="0" fontId="8" fillId="8" borderId="32" xfId="0" applyFont="1" applyFill="1" applyBorder="1"/>
    <xf numFmtId="0" fontId="8" fillId="8" borderId="34" xfId="0" applyFont="1" applyFill="1" applyBorder="1"/>
    <xf numFmtId="0" fontId="0" fillId="9" borderId="33" xfId="0" applyFill="1" applyBorder="1"/>
    <xf numFmtId="0" fontId="11" fillId="9" borderId="34" xfId="0" applyFont="1" applyFill="1" applyBorder="1"/>
    <xf numFmtId="0" fontId="31" fillId="5" borderId="36" xfId="0" applyFont="1" applyFill="1" applyBorder="1"/>
    <xf numFmtId="0" fontId="31" fillId="5" borderId="36" xfId="0" applyFont="1" applyFill="1" applyBorder="1" applyAlignment="1">
      <alignment horizontal="right"/>
    </xf>
    <xf numFmtId="0" fontId="11" fillId="13" borderId="0" xfId="0" applyFont="1" applyFill="1"/>
    <xf numFmtId="0" fontId="11" fillId="13" borderId="34" xfId="0" applyFont="1" applyFill="1" applyBorder="1"/>
    <xf numFmtId="0" fontId="0" fillId="13" borderId="0" xfId="0" applyFill="1" applyAlignment="1">
      <alignment horizontal="left" vertical="center"/>
    </xf>
    <xf numFmtId="0" fontId="16" fillId="13" borderId="33" xfId="0" applyFont="1" applyFill="1" applyBorder="1" applyAlignment="1">
      <alignment horizontal="left" vertical="center"/>
    </xf>
    <xf numFmtId="0" fontId="22" fillId="13" borderId="35" xfId="0" applyFont="1" applyFill="1" applyBorder="1"/>
    <xf numFmtId="0" fontId="16" fillId="13" borderId="36" xfId="0" applyFont="1" applyFill="1" applyBorder="1"/>
    <xf numFmtId="0" fontId="31" fillId="13" borderId="36" xfId="0" applyFont="1" applyFill="1" applyBorder="1"/>
    <xf numFmtId="0" fontId="31" fillId="13" borderId="36" xfId="0" applyFont="1" applyFill="1" applyBorder="1" applyAlignment="1">
      <alignment horizontal="right"/>
    </xf>
    <xf numFmtId="4" fontId="31" fillId="10" borderId="37" xfId="0" applyNumberFormat="1" applyFont="1" applyFill="1" applyBorder="1"/>
    <xf numFmtId="0" fontId="28" fillId="13" borderId="33" xfId="0" applyFont="1" applyFill="1" applyBorder="1"/>
    <xf numFmtId="0" fontId="28" fillId="13" borderId="33" xfId="0" applyFont="1" applyFill="1" applyBorder="1" applyAlignment="1">
      <alignment horizontal="left" vertical="center"/>
    </xf>
    <xf numFmtId="0" fontId="28" fillId="13" borderId="0" xfId="0" applyFont="1" applyFill="1" applyAlignment="1">
      <alignment horizontal="left" vertical="center"/>
    </xf>
    <xf numFmtId="0" fontId="28" fillId="13" borderId="0" xfId="0" applyFont="1" applyFill="1" applyAlignment="1">
      <alignment horizontal="left"/>
    </xf>
    <xf numFmtId="14" fontId="28" fillId="13" borderId="0" xfId="0" applyNumberFormat="1" applyFont="1" applyFill="1" applyAlignment="1">
      <alignment horizontal="left"/>
    </xf>
    <xf numFmtId="0" fontId="35" fillId="13" borderId="33" xfId="0" applyFont="1" applyFill="1" applyBorder="1"/>
    <xf numFmtId="0" fontId="35" fillId="13" borderId="0" xfId="0" applyFont="1" applyFill="1"/>
    <xf numFmtId="0" fontId="49" fillId="2" borderId="0" xfId="0" applyFont="1" applyFill="1"/>
    <xf numFmtId="0" fontId="26" fillId="8" borderId="41" xfId="0" applyFont="1" applyFill="1" applyBorder="1" applyAlignment="1">
      <alignment horizontal="left"/>
    </xf>
    <xf numFmtId="0" fontId="26" fillId="8" borderId="41" xfId="0" applyFont="1" applyFill="1" applyBorder="1" applyAlignment="1">
      <alignment horizontal="left" wrapText="1"/>
    </xf>
    <xf numFmtId="0" fontId="50" fillId="13" borderId="41" xfId="0" applyFont="1" applyFill="1" applyBorder="1" applyAlignment="1">
      <alignment vertical="center" wrapText="1"/>
    </xf>
    <xf numFmtId="3" fontId="50" fillId="13" borderId="41" xfId="0" applyNumberFormat="1" applyFont="1" applyFill="1" applyBorder="1" applyAlignment="1">
      <alignment horizontal="right" vertical="center" wrapText="1"/>
    </xf>
    <xf numFmtId="0" fontId="50" fillId="13" borderId="41" xfId="0" applyFont="1" applyFill="1" applyBorder="1" applyAlignment="1">
      <alignment horizontal="right" vertical="center" wrapText="1"/>
    </xf>
    <xf numFmtId="4" fontId="50" fillId="13" borderId="41" xfId="0" applyNumberFormat="1" applyFont="1" applyFill="1" applyBorder="1" applyAlignment="1">
      <alignment horizontal="right" vertical="center" wrapText="1"/>
    </xf>
    <xf numFmtId="0" fontId="26" fillId="8" borderId="41" xfId="0" applyFont="1" applyFill="1" applyBorder="1" applyAlignment="1">
      <alignment wrapText="1"/>
    </xf>
    <xf numFmtId="0" fontId="50" fillId="5" borderId="41" xfId="0" applyFont="1" applyFill="1" applyBorder="1" applyAlignment="1">
      <alignment vertical="center" wrapText="1"/>
    </xf>
    <xf numFmtId="0" fontId="50" fillId="5" borderId="41" xfId="0" applyFont="1" applyFill="1" applyBorder="1" applyAlignment="1">
      <alignment horizontal="right" vertical="center" wrapText="1"/>
    </xf>
    <xf numFmtId="4" fontId="50" fillId="5" borderId="41" xfId="0" applyNumberFormat="1" applyFont="1" applyFill="1" applyBorder="1" applyAlignment="1">
      <alignment horizontal="right" vertical="center" wrapText="1"/>
    </xf>
    <xf numFmtId="4" fontId="35" fillId="10" borderId="41" xfId="0" applyNumberFormat="1" applyFont="1" applyFill="1" applyBorder="1"/>
    <xf numFmtId="4" fontId="28" fillId="12" borderId="41" xfId="0" applyNumberFormat="1" applyFont="1" applyFill="1" applyBorder="1"/>
    <xf numFmtId="0" fontId="28" fillId="2" borderId="0" xfId="0" applyFont="1" applyFill="1" applyAlignment="1">
      <alignment vertical="center" wrapText="1"/>
    </xf>
    <xf numFmtId="0" fontId="28" fillId="5" borderId="34" xfId="0" applyFont="1" applyFill="1" applyBorder="1"/>
    <xf numFmtId="0" fontId="28" fillId="5" borderId="37" xfId="0" applyFont="1" applyFill="1" applyBorder="1"/>
    <xf numFmtId="0" fontId="28" fillId="5" borderId="63" xfId="0" applyFont="1" applyFill="1" applyBorder="1"/>
    <xf numFmtId="0" fontId="28" fillId="5" borderId="64" xfId="0" applyFont="1" applyFill="1" applyBorder="1"/>
    <xf numFmtId="0" fontId="28" fillId="5" borderId="65" xfId="0" applyFont="1" applyFill="1" applyBorder="1"/>
    <xf numFmtId="0" fontId="26" fillId="2" borderId="0" xfId="0" applyFont="1" applyFill="1"/>
    <xf numFmtId="0" fontId="26" fillId="8" borderId="22" xfId="0" applyFont="1" applyFill="1" applyBorder="1"/>
    <xf numFmtId="0" fontId="26" fillId="8" borderId="0" xfId="0" applyFont="1" applyFill="1"/>
    <xf numFmtId="0" fontId="26" fillId="8" borderId="23" xfId="0" applyFont="1" applyFill="1" applyBorder="1"/>
    <xf numFmtId="0" fontId="52" fillId="13" borderId="0" xfId="0" applyFont="1" applyFill="1"/>
    <xf numFmtId="0" fontId="52" fillId="13" borderId="34" xfId="0" applyFont="1" applyFill="1" applyBorder="1"/>
    <xf numFmtId="0" fontId="28" fillId="5" borderId="33" xfId="0" applyFont="1" applyFill="1" applyBorder="1" applyAlignment="1">
      <alignment horizontal="left" vertical="center"/>
    </xf>
    <xf numFmtId="0" fontId="28" fillId="5" borderId="0" xfId="0" applyFont="1" applyFill="1" applyAlignment="1">
      <alignment horizontal="left" vertical="center"/>
    </xf>
    <xf numFmtId="0" fontId="28" fillId="5" borderId="0" xfId="0" applyFont="1" applyFill="1" applyAlignment="1">
      <alignment horizontal="left"/>
    </xf>
    <xf numFmtId="14" fontId="28" fillId="5" borderId="0" xfId="0" applyNumberFormat="1" applyFont="1" applyFill="1" applyAlignment="1">
      <alignment horizontal="left"/>
    </xf>
    <xf numFmtId="0" fontId="31" fillId="5" borderId="35" xfId="0" applyFont="1" applyFill="1" applyBorder="1"/>
    <xf numFmtId="49" fontId="28" fillId="5" borderId="33" xfId="0" applyNumberFormat="1" applyFont="1" applyFill="1" applyBorder="1"/>
    <xf numFmtId="49" fontId="28" fillId="5" borderId="0" xfId="0" applyNumberFormat="1" applyFont="1" applyFill="1"/>
    <xf numFmtId="168" fontId="28" fillId="5" borderId="0" xfId="0" applyNumberFormat="1" applyFont="1" applyFill="1"/>
    <xf numFmtId="49" fontId="28" fillId="5" borderId="35" xfId="0" applyNumberFormat="1" applyFont="1" applyFill="1" applyBorder="1"/>
    <xf numFmtId="49" fontId="28" fillId="5" borderId="36" xfId="0" applyNumberFormat="1" applyFont="1" applyFill="1" applyBorder="1"/>
    <xf numFmtId="168" fontId="28" fillId="5" borderId="36" xfId="0" applyNumberFormat="1" applyFont="1" applyFill="1" applyBorder="1"/>
    <xf numFmtId="0" fontId="34" fillId="2" borderId="0" xfId="0" applyFont="1" applyFill="1" applyAlignment="1">
      <alignment horizontal="left"/>
    </xf>
    <xf numFmtId="49" fontId="28" fillId="4" borderId="0" xfId="0" applyNumberFormat="1" applyFont="1" applyFill="1"/>
    <xf numFmtId="49" fontId="28" fillId="2" borderId="0" xfId="0" applyNumberFormat="1" applyFont="1" applyFill="1"/>
    <xf numFmtId="0" fontId="28" fillId="4" borderId="0" xfId="0" applyFont="1" applyFill="1"/>
    <xf numFmtId="0" fontId="28" fillId="0" borderId="0" xfId="0" applyFont="1"/>
    <xf numFmtId="49" fontId="28" fillId="5" borderId="63" xfId="0" applyNumberFormat="1" applyFont="1" applyFill="1" applyBorder="1"/>
    <xf numFmtId="49" fontId="28" fillId="5" borderId="64" xfId="0" applyNumberFormat="1" applyFont="1" applyFill="1" applyBorder="1"/>
    <xf numFmtId="49" fontId="26" fillId="8" borderId="0" xfId="0" applyNumberFormat="1" applyFont="1" applyFill="1"/>
    <xf numFmtId="0" fontId="28" fillId="2" borderId="0" xfId="0" applyFont="1" applyFill="1" applyAlignment="1">
      <alignment horizontal="left"/>
    </xf>
    <xf numFmtId="2" fontId="50" fillId="2" borderId="0" xfId="0" applyNumberFormat="1" applyFont="1" applyFill="1" applyAlignment="1">
      <alignment horizontal="right" vertical="center" wrapText="1"/>
    </xf>
    <xf numFmtId="0" fontId="28" fillId="12" borderId="14" xfId="0" applyFont="1" applyFill="1" applyBorder="1"/>
    <xf numFmtId="0" fontId="28" fillId="12" borderId="41" xfId="0" applyFont="1" applyFill="1" applyBorder="1"/>
    <xf numFmtId="3" fontId="50" fillId="5" borderId="41" xfId="0" applyNumberFormat="1" applyFont="1" applyFill="1" applyBorder="1" applyAlignment="1">
      <alignment horizontal="right" vertical="center" wrapText="1"/>
    </xf>
    <xf numFmtId="0" fontId="36" fillId="9" borderId="33" xfId="0" applyFont="1" applyFill="1" applyBorder="1" applyAlignment="1">
      <alignment horizontal="left" vertical="top"/>
    </xf>
    <xf numFmtId="0" fontId="36" fillId="9" borderId="0" xfId="0" applyFont="1" applyFill="1" applyAlignment="1">
      <alignment horizontal="left" vertical="top"/>
    </xf>
    <xf numFmtId="0" fontId="36" fillId="9" borderId="34" xfId="0" applyFont="1" applyFill="1" applyBorder="1" applyAlignment="1">
      <alignment horizontal="left" vertical="top"/>
    </xf>
    <xf numFmtId="0" fontId="35" fillId="13" borderId="67" xfId="0" applyFont="1" applyFill="1" applyBorder="1"/>
    <xf numFmtId="0" fontId="16" fillId="9" borderId="33" xfId="0" applyFont="1" applyFill="1" applyBorder="1"/>
    <xf numFmtId="0" fontId="28" fillId="13" borderId="34" xfId="0" applyFont="1" applyFill="1" applyBorder="1"/>
    <xf numFmtId="49" fontId="28" fillId="5" borderId="34" xfId="0" applyNumberFormat="1" applyFont="1" applyFill="1" applyBorder="1"/>
    <xf numFmtId="49" fontId="28" fillId="5" borderId="37" xfId="0" applyNumberFormat="1" applyFont="1" applyFill="1" applyBorder="1"/>
    <xf numFmtId="0" fontId="28" fillId="5" borderId="30" xfId="0" applyFont="1" applyFill="1" applyBorder="1"/>
    <xf numFmtId="0" fontId="28" fillId="5" borderId="31" xfId="0" applyFont="1" applyFill="1" applyBorder="1"/>
    <xf numFmtId="0" fontId="28" fillId="5" borderId="32" xfId="0" applyFont="1" applyFill="1" applyBorder="1"/>
    <xf numFmtId="0" fontId="45" fillId="5" borderId="33" xfId="0" applyFont="1" applyFill="1" applyBorder="1"/>
    <xf numFmtId="0" fontId="45" fillId="5" borderId="0" xfId="0" applyFont="1" applyFill="1"/>
    <xf numFmtId="4" fontId="28" fillId="5" borderId="0" xfId="0" applyNumberFormat="1" applyFont="1" applyFill="1" applyAlignment="1">
      <alignment horizontal="left"/>
    </xf>
    <xf numFmtId="4" fontId="28" fillId="5" borderId="0" xfId="0" applyNumberFormat="1" applyFont="1" applyFill="1"/>
    <xf numFmtId="4" fontId="28" fillId="5" borderId="34" xfId="0" applyNumberFormat="1" applyFont="1" applyFill="1" applyBorder="1"/>
    <xf numFmtId="4" fontId="35" fillId="5" borderId="36" xfId="0" applyNumberFormat="1" applyFont="1" applyFill="1" applyBorder="1"/>
    <xf numFmtId="4" fontId="35" fillId="5" borderId="37" xfId="0" applyNumberFormat="1" applyFont="1" applyFill="1" applyBorder="1"/>
    <xf numFmtId="0" fontId="26" fillId="8" borderId="33" xfId="0" applyFont="1" applyFill="1" applyBorder="1"/>
    <xf numFmtId="4" fontId="26" fillId="8" borderId="34" xfId="0" applyNumberFormat="1" applyFont="1" applyFill="1" applyBorder="1"/>
    <xf numFmtId="4" fontId="26" fillId="8" borderId="0" xfId="0" applyNumberFormat="1" applyFont="1" applyFill="1"/>
    <xf numFmtId="0" fontId="28" fillId="12" borderId="76" xfId="0" applyFont="1" applyFill="1" applyBorder="1"/>
    <xf numFmtId="4" fontId="35" fillId="10" borderId="38" xfId="0" applyNumberFormat="1" applyFont="1" applyFill="1" applyBorder="1"/>
    <xf numFmtId="0" fontId="28" fillId="13" borderId="63" xfId="0" applyFont="1" applyFill="1" applyBorder="1"/>
    <xf numFmtId="0" fontId="28" fillId="13" borderId="64" xfId="0" applyFont="1" applyFill="1" applyBorder="1"/>
    <xf numFmtId="0" fontId="28" fillId="13" borderId="65" xfId="0" applyFont="1" applyFill="1" applyBorder="1"/>
    <xf numFmtId="0" fontId="28" fillId="13" borderId="30" xfId="0" applyFont="1" applyFill="1" applyBorder="1"/>
    <xf numFmtId="0" fontId="28" fillId="13" borderId="31" xfId="0" applyFont="1" applyFill="1" applyBorder="1"/>
    <xf numFmtId="0" fontId="28" fillId="13" borderId="32" xfId="0" applyFont="1" applyFill="1" applyBorder="1"/>
    <xf numFmtId="0" fontId="28" fillId="13" borderId="35" xfId="0" applyFont="1" applyFill="1" applyBorder="1"/>
    <xf numFmtId="0" fontId="28" fillId="13" borderId="36" xfId="0" applyFont="1" applyFill="1" applyBorder="1"/>
    <xf numFmtId="0" fontId="28" fillId="13" borderId="37" xfId="0" applyFont="1" applyFill="1" applyBorder="1"/>
    <xf numFmtId="0" fontId="35" fillId="13" borderId="33" xfId="0" applyFont="1" applyFill="1" applyBorder="1" applyAlignment="1">
      <alignment horizontal="right"/>
    </xf>
    <xf numFmtId="0" fontId="35" fillId="5" borderId="33" xfId="0" applyFont="1" applyFill="1" applyBorder="1"/>
    <xf numFmtId="166" fontId="35" fillId="5" borderId="0" xfId="0" applyNumberFormat="1" applyFont="1" applyFill="1"/>
    <xf numFmtId="0" fontId="35" fillId="5" borderId="0" xfId="0" applyFont="1" applyFill="1"/>
    <xf numFmtId="166" fontId="28" fillId="5" borderId="36" xfId="0" applyNumberFormat="1" applyFont="1" applyFill="1" applyBorder="1"/>
    <xf numFmtId="0" fontId="44" fillId="8" borderId="47" xfId="0" applyFont="1" applyFill="1" applyBorder="1" applyAlignment="1">
      <alignment horizontal="center" vertical="center"/>
    </xf>
    <xf numFmtId="0" fontId="26" fillId="8" borderId="30" xfId="0" applyFont="1" applyFill="1" applyBorder="1"/>
    <xf numFmtId="0" fontId="44" fillId="8" borderId="31" xfId="0" applyFont="1" applyFill="1" applyBorder="1" applyAlignment="1">
      <alignment horizontal="left"/>
    </xf>
    <xf numFmtId="0" fontId="44" fillId="8" borderId="0" xfId="0" applyFont="1" applyFill="1"/>
    <xf numFmtId="0" fontId="44" fillId="8" borderId="0" xfId="0" applyFont="1" applyFill="1" applyAlignment="1">
      <alignment horizontal="right"/>
    </xf>
    <xf numFmtId="0" fontId="44" fillId="8" borderId="0" xfId="0" applyFont="1" applyFill="1" applyAlignment="1">
      <alignment horizontal="left"/>
    </xf>
    <xf numFmtId="166" fontId="26" fillId="8" borderId="0" xfId="0" applyNumberFormat="1" applyFont="1" applyFill="1"/>
    <xf numFmtId="0" fontId="44" fillId="8" borderId="30" xfId="0" applyFont="1" applyFill="1" applyBorder="1"/>
    <xf numFmtId="0" fontId="44" fillId="8" borderId="31" xfId="0" applyFont="1" applyFill="1" applyBorder="1"/>
    <xf numFmtId="0" fontId="26" fillId="8" borderId="34" xfId="0" applyFont="1" applyFill="1" applyBorder="1"/>
    <xf numFmtId="0" fontId="44" fillId="8" borderId="32" xfId="0" applyFont="1" applyFill="1" applyBorder="1"/>
    <xf numFmtId="0" fontId="44" fillId="8" borderId="31" xfId="0" applyFont="1" applyFill="1" applyBorder="1" applyAlignment="1">
      <alignment horizontal="right"/>
    </xf>
    <xf numFmtId="0" fontId="44" fillId="8" borderId="41" xfId="0" applyFont="1" applyFill="1" applyBorder="1" applyAlignment="1">
      <alignment horizontal="left" wrapText="1"/>
    </xf>
    <xf numFmtId="0" fontId="44" fillId="8" borderId="41" xfId="0" applyFont="1" applyFill="1" applyBorder="1"/>
    <xf numFmtId="0" fontId="44" fillId="8" borderId="41" xfId="0" applyFont="1" applyFill="1" applyBorder="1" applyAlignment="1">
      <alignment wrapText="1"/>
    </xf>
    <xf numFmtId="0" fontId="44" fillId="8" borderId="41" xfId="0" applyFont="1" applyFill="1" applyBorder="1" applyAlignment="1">
      <alignment horizontal="left"/>
    </xf>
    <xf numFmtId="49" fontId="44" fillId="8" borderId="73" xfId="0" applyNumberFormat="1" applyFont="1" applyFill="1" applyBorder="1"/>
    <xf numFmtId="49" fontId="44" fillId="8" borderId="74" xfId="0" applyNumberFormat="1" applyFont="1" applyFill="1" applyBorder="1"/>
    <xf numFmtId="0" fontId="44" fillId="8" borderId="74" xfId="0" applyFont="1" applyFill="1" applyBorder="1"/>
    <xf numFmtId="168" fontId="44" fillId="8" borderId="74" xfId="0" applyNumberFormat="1" applyFont="1" applyFill="1" applyBorder="1"/>
    <xf numFmtId="0" fontId="44" fillId="8" borderId="75" xfId="0" applyFont="1" applyFill="1" applyBorder="1"/>
    <xf numFmtId="49" fontId="44" fillId="8" borderId="35" xfId="0" applyNumberFormat="1" applyFont="1" applyFill="1" applyBorder="1"/>
    <xf numFmtId="49" fontId="44" fillId="8" borderId="36" xfId="0" applyNumberFormat="1" applyFont="1" applyFill="1" applyBorder="1"/>
    <xf numFmtId="0" fontId="44" fillId="8" borderId="36" xfId="0" applyFont="1" applyFill="1" applyBorder="1"/>
    <xf numFmtId="168" fontId="44" fillId="8" borderId="36" xfId="0" applyNumberFormat="1" applyFont="1" applyFill="1" applyBorder="1"/>
    <xf numFmtId="49" fontId="44" fillId="8" borderId="37" xfId="0" applyNumberFormat="1" applyFont="1" applyFill="1" applyBorder="1"/>
    <xf numFmtId="4" fontId="44" fillId="8" borderId="0" xfId="0" applyNumberFormat="1" applyFont="1" applyFill="1"/>
    <xf numFmtId="4" fontId="44" fillId="8" borderId="34" xfId="0" applyNumberFormat="1" applyFont="1" applyFill="1" applyBorder="1"/>
    <xf numFmtId="0" fontId="54" fillId="8" borderId="30" xfId="0" applyFont="1" applyFill="1" applyBorder="1"/>
    <xf numFmtId="0" fontId="55" fillId="8" borderId="30" xfId="0" applyFont="1" applyFill="1" applyBorder="1" applyAlignment="1">
      <alignment vertical="top"/>
    </xf>
    <xf numFmtId="4" fontId="35" fillId="10" borderId="27" xfId="0" applyNumberFormat="1" applyFont="1" applyFill="1" applyBorder="1" applyAlignment="1">
      <alignment horizontal="right" vertical="center"/>
    </xf>
    <xf numFmtId="4" fontId="35" fillId="10" borderId="28" xfId="0" applyNumberFormat="1" applyFont="1" applyFill="1" applyBorder="1" applyAlignment="1">
      <alignment horizontal="right" vertical="center"/>
    </xf>
    <xf numFmtId="4" fontId="35" fillId="10" borderId="72" xfId="0" applyNumberFormat="1" applyFont="1" applyFill="1" applyBorder="1" applyAlignment="1">
      <alignment horizontal="right" vertical="center"/>
    </xf>
    <xf numFmtId="4" fontId="35" fillId="10" borderId="71" xfId="0" applyNumberFormat="1" applyFont="1" applyFill="1" applyBorder="1" applyAlignment="1">
      <alignment horizontal="right" vertical="center"/>
    </xf>
    <xf numFmtId="49" fontId="28" fillId="5" borderId="34" xfId="0" applyNumberFormat="1" applyFont="1" applyFill="1" applyBorder="1" applyAlignment="1">
      <alignment horizontal="left"/>
    </xf>
    <xf numFmtId="0" fontId="26" fillId="8" borderId="0" xfId="0" applyFont="1" applyFill="1" applyAlignment="1">
      <alignment horizontal="left"/>
    </xf>
    <xf numFmtId="0" fontId="0" fillId="2" borderId="0" xfId="0" applyFill="1" applyAlignment="1">
      <alignment vertical="top"/>
    </xf>
    <xf numFmtId="0" fontId="8" fillId="2" borderId="0" xfId="0" applyFont="1" applyFill="1" applyAlignment="1">
      <alignment vertical="top"/>
    </xf>
    <xf numFmtId="0" fontId="16" fillId="9" borderId="0" xfId="0" applyFont="1" applyFill="1" applyAlignment="1">
      <alignment vertical="top"/>
    </xf>
    <xf numFmtId="0" fontId="0" fillId="9" borderId="0" xfId="0" applyFill="1"/>
    <xf numFmtId="0" fontId="16" fillId="9" borderId="0" xfId="0" applyFont="1" applyFill="1"/>
    <xf numFmtId="0" fontId="8" fillId="9" borderId="0" xfId="0" applyFont="1" applyFill="1" applyAlignment="1">
      <alignment horizontal="center"/>
    </xf>
    <xf numFmtId="0" fontId="16" fillId="9" borderId="0" xfId="0" applyFont="1" applyFill="1" applyAlignment="1">
      <alignment horizontal="left"/>
    </xf>
    <xf numFmtId="0" fontId="26" fillId="2" borderId="0" xfId="0" applyFont="1" applyFill="1" applyAlignment="1">
      <alignment vertical="top"/>
    </xf>
    <xf numFmtId="0" fontId="56" fillId="2" borderId="0" xfId="0" applyFont="1" applyFill="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28" fillId="5" borderId="23" xfId="0" applyFont="1" applyFill="1" applyBorder="1"/>
    <xf numFmtId="0" fontId="28" fillId="5" borderId="22" xfId="0" applyFont="1" applyFill="1" applyBorder="1"/>
    <xf numFmtId="0" fontId="28" fillId="5" borderId="25" xfId="0" applyFont="1" applyFill="1" applyBorder="1"/>
    <xf numFmtId="0" fontId="28" fillId="5" borderId="24" xfId="0" applyFont="1" applyFill="1" applyBorder="1" applyAlignment="1">
      <alignment horizontal="right"/>
    </xf>
    <xf numFmtId="0" fontId="56" fillId="8" borderId="31" xfId="0" applyFont="1" applyFill="1" applyBorder="1" applyAlignment="1">
      <alignment vertical="top"/>
    </xf>
    <xf numFmtId="0" fontId="26" fillId="8" borderId="31" xfId="0" applyFont="1" applyFill="1" applyBorder="1" applyAlignment="1">
      <alignment vertical="top"/>
    </xf>
    <xf numFmtId="0" fontId="26" fillId="8" borderId="32" xfId="0" applyFont="1" applyFill="1" applyBorder="1" applyAlignment="1">
      <alignment vertical="top"/>
    </xf>
    <xf numFmtId="0" fontId="0" fillId="9" borderId="34" xfId="0" applyFill="1" applyBorder="1"/>
    <xf numFmtId="0" fontId="39" fillId="13" borderId="0" xfId="0" applyFont="1" applyFill="1"/>
    <xf numFmtId="14" fontId="28" fillId="5" borderId="0" xfId="0" applyNumberFormat="1" applyFont="1" applyFill="1"/>
    <xf numFmtId="0" fontId="28" fillId="5" borderId="34" xfId="0" applyFont="1" applyFill="1" applyBorder="1" applyAlignment="1">
      <alignment horizontal="left"/>
    </xf>
    <xf numFmtId="0" fontId="32" fillId="5" borderId="35" xfId="0" applyFont="1" applyFill="1" applyBorder="1"/>
    <xf numFmtId="0" fontId="32" fillId="5" borderId="36" xfId="0" applyFont="1" applyFill="1" applyBorder="1"/>
    <xf numFmtId="2" fontId="31" fillId="10" borderId="77" xfId="0" applyNumberFormat="1" applyFont="1" applyFill="1" applyBorder="1"/>
    <xf numFmtId="0" fontId="56" fillId="8" borderId="32" xfId="0" applyFont="1" applyFill="1" applyBorder="1" applyAlignment="1">
      <alignment vertical="top"/>
    </xf>
    <xf numFmtId="0" fontId="28" fillId="5" borderId="33" xfId="0" applyFont="1" applyFill="1" applyBorder="1" applyAlignment="1">
      <alignment horizontal="right" vertical="center"/>
    </xf>
    <xf numFmtId="0" fontId="59" fillId="5" borderId="0" xfId="0" applyFont="1" applyFill="1" applyAlignment="1">
      <alignment horizontal="left"/>
    </xf>
    <xf numFmtId="0" fontId="36" fillId="8" borderId="31" xfId="0" applyFont="1" applyFill="1" applyBorder="1" applyAlignment="1">
      <alignment vertical="top"/>
    </xf>
    <xf numFmtId="0" fontId="36" fillId="8" borderId="32" xfId="0" applyFont="1" applyFill="1" applyBorder="1" applyAlignment="1">
      <alignment vertical="top"/>
    </xf>
    <xf numFmtId="0" fontId="16" fillId="9" borderId="34" xfId="0" applyFont="1" applyFill="1" applyBorder="1"/>
    <xf numFmtId="0" fontId="28" fillId="5" borderId="35" xfId="0" applyFont="1" applyFill="1" applyBorder="1" applyAlignment="1">
      <alignment horizontal="right"/>
    </xf>
    <xf numFmtId="4" fontId="28" fillId="5" borderId="36" xfId="0" applyNumberFormat="1" applyFont="1" applyFill="1" applyBorder="1"/>
    <xf numFmtId="14" fontId="52" fillId="13" borderId="0" xfId="0" applyNumberFormat="1" applyFont="1" applyFill="1"/>
    <xf numFmtId="0" fontId="32" fillId="5" borderId="35" xfId="0" applyFont="1" applyFill="1" applyBorder="1" applyAlignment="1">
      <alignment horizontal="right"/>
    </xf>
    <xf numFmtId="0" fontId="32" fillId="5" borderId="36" xfId="0" applyFont="1" applyFill="1" applyBorder="1" applyAlignment="1">
      <alignment horizontal="right"/>
    </xf>
    <xf numFmtId="0" fontId="39" fillId="13" borderId="0" xfId="0" applyFont="1" applyFill="1" applyAlignment="1">
      <alignment horizontal="center"/>
    </xf>
    <xf numFmtId="0" fontId="39" fillId="13" borderId="34" xfId="0" applyFont="1" applyFill="1" applyBorder="1" applyAlignment="1">
      <alignment horizontal="center"/>
    </xf>
    <xf numFmtId="0" fontId="28" fillId="5" borderId="0" xfId="0" applyFont="1" applyFill="1" applyAlignment="1">
      <alignment horizontal="left" vertical="center" wrapText="1"/>
    </xf>
    <xf numFmtId="0" fontId="28" fillId="5" borderId="33" xfId="0" applyFont="1" applyFill="1" applyBorder="1" applyAlignment="1">
      <alignment horizontal="left"/>
    </xf>
    <xf numFmtId="0" fontId="31" fillId="5" borderId="0" xfId="0" applyFont="1" applyFill="1" applyAlignment="1">
      <alignment horizontal="left"/>
    </xf>
    <xf numFmtId="0" fontId="8" fillId="9" borderId="34" xfId="0" applyFont="1" applyFill="1" applyBorder="1" applyAlignment="1">
      <alignment horizontal="center"/>
    </xf>
    <xf numFmtId="0" fontId="31" fillId="5" borderId="33" xfId="0" applyFont="1" applyFill="1" applyBorder="1" applyAlignment="1">
      <alignment horizontal="left"/>
    </xf>
    <xf numFmtId="0" fontId="32" fillId="5" borderId="33" xfId="0" applyFont="1" applyFill="1" applyBorder="1" applyAlignment="1">
      <alignment horizontal="left"/>
    </xf>
    <xf numFmtId="14" fontId="32" fillId="5" borderId="0" xfId="0" applyNumberFormat="1" applyFont="1" applyFill="1"/>
    <xf numFmtId="14" fontId="32" fillId="5" borderId="0" xfId="0" applyNumberFormat="1" applyFont="1" applyFill="1" applyAlignment="1">
      <alignment horizontal="left"/>
    </xf>
    <xf numFmtId="0" fontId="32" fillId="5" borderId="0" xfId="0" applyFont="1" applyFill="1" applyAlignment="1">
      <alignment horizontal="left"/>
    </xf>
    <xf numFmtId="0" fontId="32" fillId="5" borderId="0" xfId="0" applyFont="1" applyFill="1"/>
    <xf numFmtId="0" fontId="32" fillId="5" borderId="34" xfId="0" applyFont="1" applyFill="1" applyBorder="1"/>
    <xf numFmtId="0" fontId="16" fillId="9" borderId="33" xfId="0" applyFont="1" applyFill="1" applyBorder="1" applyAlignment="1">
      <alignment horizontal="left"/>
    </xf>
    <xf numFmtId="0" fontId="16" fillId="9" borderId="34" xfId="0" applyFont="1" applyFill="1" applyBorder="1" applyAlignment="1">
      <alignment horizontal="left"/>
    </xf>
    <xf numFmtId="0" fontId="57" fillId="8" borderId="32" xfId="0" applyFont="1" applyFill="1" applyBorder="1" applyAlignment="1">
      <alignment vertical="top"/>
    </xf>
    <xf numFmtId="0" fontId="10" fillId="9" borderId="34" xfId="0" applyFont="1" applyFill="1" applyBorder="1"/>
    <xf numFmtId="0" fontId="31" fillId="13" borderId="0" xfId="0" applyFont="1" applyFill="1"/>
    <xf numFmtId="0" fontId="31" fillId="13" borderId="34" xfId="0" applyFont="1" applyFill="1" applyBorder="1" applyAlignment="1">
      <alignment horizontal="center"/>
    </xf>
    <xf numFmtId="0" fontId="28" fillId="13" borderId="33" xfId="0" applyFont="1" applyFill="1" applyBorder="1" applyAlignment="1">
      <alignment horizontal="left"/>
    </xf>
    <xf numFmtId="0" fontId="31" fillId="13" borderId="33" xfId="0" applyFont="1" applyFill="1" applyBorder="1" applyAlignment="1">
      <alignment horizontal="left"/>
    </xf>
    <xf numFmtId="0" fontId="35" fillId="13" borderId="34" xfId="0" applyFont="1" applyFill="1" applyBorder="1"/>
    <xf numFmtId="0" fontId="58" fillId="5" borderId="34" xfId="0" applyFont="1" applyFill="1" applyBorder="1"/>
    <xf numFmtId="0" fontId="58" fillId="5" borderId="34" xfId="0" applyFont="1" applyFill="1" applyBorder="1" applyAlignment="1">
      <alignment horizontal="left"/>
    </xf>
    <xf numFmtId="0" fontId="58" fillId="5" borderId="35" xfId="0" applyFont="1" applyFill="1" applyBorder="1" applyAlignment="1">
      <alignment horizontal="left"/>
    </xf>
    <xf numFmtId="0" fontId="52" fillId="5" borderId="0" xfId="0" applyFont="1" applyFill="1"/>
    <xf numFmtId="0" fontId="39" fillId="5" borderId="34" xfId="0" applyFont="1" applyFill="1" applyBorder="1" applyAlignment="1">
      <alignment horizontal="center"/>
    </xf>
    <xf numFmtId="0" fontId="52" fillId="5" borderId="33" xfId="0" applyFont="1" applyFill="1" applyBorder="1"/>
    <xf numFmtId="0" fontId="16" fillId="9" borderId="33" xfId="0" applyFont="1" applyFill="1" applyBorder="1" applyAlignment="1">
      <alignment vertical="top"/>
    </xf>
    <xf numFmtId="0" fontId="16" fillId="9" borderId="34" xfId="0" applyFont="1" applyFill="1" applyBorder="1" applyAlignment="1">
      <alignment vertical="top"/>
    </xf>
    <xf numFmtId="0" fontId="31" fillId="13" borderId="34" xfId="0" applyFont="1" applyFill="1" applyBorder="1"/>
    <xf numFmtId="0" fontId="16" fillId="5" borderId="33" xfId="0" applyFont="1" applyFill="1" applyBorder="1" applyAlignment="1">
      <alignment horizontal="left"/>
    </xf>
    <xf numFmtId="0" fontId="16" fillId="5" borderId="0" xfId="0" applyFont="1" applyFill="1" applyAlignment="1">
      <alignment horizontal="left"/>
    </xf>
    <xf numFmtId="0" fontId="16" fillId="5" borderId="34" xfId="0" applyFont="1" applyFill="1" applyBorder="1" applyAlignment="1">
      <alignment horizontal="left"/>
    </xf>
    <xf numFmtId="0" fontId="31" fillId="5" borderId="34" xfId="0" applyFont="1" applyFill="1" applyBorder="1" applyAlignment="1">
      <alignment horizontal="left"/>
    </xf>
    <xf numFmtId="0" fontId="31" fillId="5" borderId="33" xfId="0" applyFont="1" applyFill="1" applyBorder="1"/>
    <xf numFmtId="2" fontId="31" fillId="5" borderId="34" xfId="0" applyNumberFormat="1" applyFont="1" applyFill="1" applyBorder="1" applyAlignment="1">
      <alignment horizontal="right"/>
    </xf>
    <xf numFmtId="4" fontId="31" fillId="10" borderId="77" xfId="0" applyNumberFormat="1" applyFont="1" applyFill="1" applyBorder="1"/>
    <xf numFmtId="0" fontId="35" fillId="13" borderId="33" xfId="0" applyFont="1" applyFill="1" applyBorder="1" applyAlignment="1">
      <alignment vertical="top"/>
    </xf>
    <xf numFmtId="0" fontId="28" fillId="13" borderId="33" xfId="0" applyFont="1" applyFill="1" applyBorder="1" applyAlignment="1">
      <alignment horizontal="left" vertical="top"/>
    </xf>
    <xf numFmtId="0" fontId="31" fillId="13" borderId="33" xfId="0" applyFont="1" applyFill="1" applyBorder="1" applyAlignment="1">
      <alignment horizontal="left" vertical="center"/>
    </xf>
    <xf numFmtId="0" fontId="31" fillId="13" borderId="33" xfId="0" applyFont="1" applyFill="1" applyBorder="1"/>
    <xf numFmtId="0" fontId="31" fillId="13" borderId="35" xfId="0" applyFont="1" applyFill="1" applyBorder="1"/>
    <xf numFmtId="0" fontId="32" fillId="13" borderId="36" xfId="0" applyFont="1" applyFill="1" applyBorder="1"/>
    <xf numFmtId="0" fontId="32" fillId="13" borderId="0" xfId="0" applyFont="1" applyFill="1"/>
    <xf numFmtId="0" fontId="31" fillId="13" borderId="0" xfId="0" applyFont="1" applyFill="1" applyAlignment="1">
      <alignment horizontal="right"/>
    </xf>
    <xf numFmtId="0" fontId="28" fillId="13" borderId="33" xfId="0" applyFont="1" applyFill="1" applyBorder="1" applyAlignment="1">
      <alignment vertical="top" wrapText="1"/>
    </xf>
    <xf numFmtId="0" fontId="35" fillId="13" borderId="0" xfId="0" applyFont="1" applyFill="1" applyAlignment="1">
      <alignment horizontal="right" wrapText="1"/>
    </xf>
    <xf numFmtId="0" fontId="35" fillId="13" borderId="34" xfId="0" applyFont="1" applyFill="1" applyBorder="1" applyAlignment="1">
      <alignment horizontal="right" wrapText="1"/>
    </xf>
    <xf numFmtId="3" fontId="28" fillId="11" borderId="28" xfId="0" applyNumberFormat="1" applyFont="1" applyFill="1" applyBorder="1"/>
    <xf numFmtId="0" fontId="28" fillId="12" borderId="14" xfId="0" applyFont="1" applyFill="1" applyBorder="1" applyAlignment="1">
      <alignment horizontal="right"/>
    </xf>
    <xf numFmtId="0" fontId="28" fillId="5" borderId="22" xfId="0" applyFont="1" applyFill="1" applyBorder="1" applyAlignment="1">
      <alignment horizontal="right"/>
    </xf>
    <xf numFmtId="0" fontId="35" fillId="5" borderId="0" xfId="0" applyFont="1" applyFill="1" applyAlignment="1">
      <alignment horizontal="right"/>
    </xf>
    <xf numFmtId="0" fontId="28" fillId="5" borderId="20" xfId="0" applyFont="1" applyFill="1" applyBorder="1"/>
    <xf numFmtId="4" fontId="28" fillId="2" borderId="0" xfId="0" applyNumberFormat="1" applyFont="1" applyFill="1"/>
    <xf numFmtId="0" fontId="28" fillId="11" borderId="5" xfId="0" applyFont="1" applyFill="1" applyBorder="1"/>
    <xf numFmtId="0" fontId="35" fillId="5" borderId="6" xfId="0" applyFont="1" applyFill="1" applyBorder="1" applyAlignment="1">
      <alignment horizontal="right"/>
    </xf>
    <xf numFmtId="0" fontId="28" fillId="2" borderId="0" xfId="0" applyFont="1" applyFill="1" applyAlignment="1">
      <alignment horizontal="center"/>
    </xf>
    <xf numFmtId="0" fontId="28" fillId="0" borderId="0" xfId="0" applyFont="1" applyAlignment="1">
      <alignment horizontal="center"/>
    </xf>
    <xf numFmtId="0" fontId="35" fillId="2" borderId="0" xfId="0" applyFont="1" applyFill="1" applyAlignment="1">
      <alignment horizontal="left"/>
    </xf>
    <xf numFmtId="0" fontId="44" fillId="2" borderId="0" xfId="0" applyFont="1" applyFill="1" applyAlignment="1">
      <alignment horizontal="left"/>
    </xf>
    <xf numFmtId="4" fontId="26" fillId="2" borderId="0" xfId="0" applyNumberFormat="1" applyFont="1" applyFill="1"/>
    <xf numFmtId="0" fontId="44" fillId="8" borderId="8" xfId="0" applyFont="1" applyFill="1" applyBorder="1"/>
    <xf numFmtId="0" fontId="44" fillId="8" borderId="8" xfId="0" applyFont="1" applyFill="1" applyBorder="1" applyAlignment="1">
      <alignment horizontal="right"/>
    </xf>
    <xf numFmtId="0" fontId="44" fillId="8" borderId="8" xfId="0" applyFont="1" applyFill="1" applyBorder="1" applyAlignment="1">
      <alignment horizontal="left"/>
    </xf>
    <xf numFmtId="3" fontId="28" fillId="5" borderId="31" xfId="0" applyNumberFormat="1" applyFont="1" applyFill="1" applyBorder="1"/>
    <xf numFmtId="3" fontId="28" fillId="13" borderId="31" xfId="0" applyNumberFormat="1" applyFont="1" applyFill="1" applyBorder="1"/>
    <xf numFmtId="3" fontId="28" fillId="5" borderId="79" xfId="0" applyNumberFormat="1" applyFont="1" applyFill="1" applyBorder="1"/>
    <xf numFmtId="3" fontId="28" fillId="5" borderId="32" xfId="0" applyNumberFormat="1" applyFont="1" applyFill="1" applyBorder="1"/>
    <xf numFmtId="0" fontId="28" fillId="5" borderId="80" xfId="0" applyFont="1" applyFill="1" applyBorder="1"/>
    <xf numFmtId="0" fontId="26" fillId="8" borderId="30" xfId="0" applyFont="1" applyFill="1" applyBorder="1" applyAlignment="1">
      <alignment horizontal="left"/>
    </xf>
    <xf numFmtId="0" fontId="26" fillId="8" borderId="31" xfId="0" applyFont="1" applyFill="1" applyBorder="1" applyAlignment="1">
      <alignment horizontal="left"/>
    </xf>
    <xf numFmtId="0" fontId="28" fillId="5" borderId="36" xfId="0" applyFont="1" applyFill="1" applyBorder="1" applyAlignment="1">
      <alignment horizontal="left"/>
    </xf>
    <xf numFmtId="0" fontId="28" fillId="5" borderId="36" xfId="0" applyFont="1" applyFill="1" applyBorder="1" applyAlignment="1">
      <alignment horizontal="center"/>
    </xf>
    <xf numFmtId="0" fontId="26" fillId="8" borderId="81" xfId="0" applyFont="1" applyFill="1" applyBorder="1" applyAlignment="1">
      <alignment horizontal="center" wrapText="1"/>
    </xf>
    <xf numFmtId="0" fontId="26" fillId="8" borderId="82" xfId="0" applyFont="1" applyFill="1" applyBorder="1" applyAlignment="1">
      <alignment horizontal="center" wrapText="1"/>
    </xf>
    <xf numFmtId="3" fontId="28" fillId="11" borderId="43" xfId="0" applyNumberFormat="1" applyFont="1" applyFill="1" applyBorder="1"/>
    <xf numFmtId="0" fontId="28" fillId="12" borderId="43" xfId="0" applyFont="1" applyFill="1" applyBorder="1" applyAlignment="1">
      <alignment horizontal="right"/>
    </xf>
    <xf numFmtId="4" fontId="35" fillId="10" borderId="45" xfId="0" applyNumberFormat="1" applyFont="1" applyFill="1" applyBorder="1"/>
    <xf numFmtId="4" fontId="35" fillId="10" borderId="46" xfId="0" applyNumberFormat="1" applyFont="1" applyFill="1" applyBorder="1"/>
    <xf numFmtId="0" fontId="26" fillId="8" borderId="83" xfId="0" applyFont="1" applyFill="1" applyBorder="1" applyAlignment="1">
      <alignment horizontal="center" wrapText="1"/>
    </xf>
    <xf numFmtId="3" fontId="28" fillId="11" borderId="84" xfId="0" applyNumberFormat="1" applyFont="1" applyFill="1" applyBorder="1"/>
    <xf numFmtId="0" fontId="28" fillId="12" borderId="84" xfId="0" applyFont="1" applyFill="1" applyBorder="1" applyAlignment="1">
      <alignment horizontal="right"/>
    </xf>
    <xf numFmtId="4" fontId="35" fillId="10" borderId="85" xfId="0" applyNumberFormat="1" applyFont="1" applyFill="1" applyBorder="1"/>
    <xf numFmtId="0" fontId="26" fillId="8" borderId="86" xfId="0" applyFont="1" applyFill="1" applyBorder="1" applyAlignment="1">
      <alignment horizontal="center" wrapText="1"/>
    </xf>
    <xf numFmtId="3" fontId="28" fillId="11" borderId="87" xfId="0" applyNumberFormat="1" applyFont="1" applyFill="1" applyBorder="1"/>
    <xf numFmtId="0" fontId="28" fillId="12" borderId="87" xfId="0" applyFont="1" applyFill="1" applyBorder="1" applyAlignment="1">
      <alignment horizontal="right"/>
    </xf>
    <xf numFmtId="4" fontId="35" fillId="10" borderId="87" xfId="0" applyNumberFormat="1" applyFont="1" applyFill="1" applyBorder="1"/>
    <xf numFmtId="4" fontId="35" fillId="10" borderId="88" xfId="0" applyNumberFormat="1" applyFont="1" applyFill="1" applyBorder="1"/>
    <xf numFmtId="0" fontId="26" fillId="2" borderId="89" xfId="0" applyFont="1" applyFill="1" applyBorder="1" applyAlignment="1">
      <alignment horizontal="center" wrapText="1"/>
    </xf>
    <xf numFmtId="3" fontId="28" fillId="2" borderId="89" xfId="0" applyNumberFormat="1" applyFont="1" applyFill="1" applyBorder="1"/>
    <xf numFmtId="0" fontId="28" fillId="2" borderId="89" xfId="0" applyFont="1" applyFill="1" applyBorder="1" applyAlignment="1">
      <alignment horizontal="right"/>
    </xf>
    <xf numFmtId="0" fontId="28" fillId="2" borderId="89" xfId="0" applyFont="1" applyFill="1" applyBorder="1" applyAlignment="1">
      <alignment horizontal="center"/>
    </xf>
    <xf numFmtId="4" fontId="35" fillId="2" borderId="89" xfId="0" applyNumberFormat="1" applyFont="1" applyFill="1" applyBorder="1"/>
    <xf numFmtId="3" fontId="28" fillId="12" borderId="87" xfId="0" applyNumberFormat="1" applyFont="1" applyFill="1" applyBorder="1" applyAlignment="1">
      <alignment horizontal="right"/>
    </xf>
    <xf numFmtId="0" fontId="28" fillId="5" borderId="0" xfId="0" applyFont="1" applyFill="1" applyAlignment="1">
      <alignment horizontal="right" wrapText="1"/>
    </xf>
    <xf numFmtId="0" fontId="28" fillId="5" borderId="33" xfId="0" applyFont="1" applyFill="1" applyBorder="1" applyAlignment="1">
      <alignment horizontal="right"/>
    </xf>
    <xf numFmtId="0" fontId="28" fillId="5" borderId="33" xfId="0" applyFont="1" applyFill="1" applyBorder="1" applyAlignment="1">
      <alignment horizontal="right" wrapText="1"/>
    </xf>
    <xf numFmtId="0" fontId="35" fillId="5" borderId="36" xfId="0" applyFont="1" applyFill="1" applyBorder="1"/>
    <xf numFmtId="0" fontId="35" fillId="5" borderId="36" xfId="0" applyFont="1" applyFill="1" applyBorder="1" applyAlignment="1">
      <alignment horizontal="right"/>
    </xf>
    <xf numFmtId="0" fontId="28" fillId="11" borderId="92" xfId="0" applyFont="1" applyFill="1" applyBorder="1"/>
    <xf numFmtId="0" fontId="35" fillId="5" borderId="31" xfId="0" applyFont="1" applyFill="1" applyBorder="1"/>
    <xf numFmtId="4" fontId="35" fillId="10" borderId="94" xfId="0" applyNumberFormat="1" applyFont="1" applyFill="1" applyBorder="1"/>
    <xf numFmtId="0" fontId="35" fillId="5" borderId="35" xfId="0" applyFont="1" applyFill="1" applyBorder="1"/>
    <xf numFmtId="0" fontId="35" fillId="5" borderId="95" xfId="0" applyFont="1" applyFill="1" applyBorder="1" applyAlignment="1">
      <alignment horizontal="right"/>
    </xf>
    <xf numFmtId="4" fontId="35" fillId="10" borderId="96" xfId="0" applyNumberFormat="1" applyFont="1" applyFill="1" applyBorder="1"/>
    <xf numFmtId="166" fontId="28" fillId="5" borderId="20" xfId="0" applyNumberFormat="1" applyFont="1" applyFill="1" applyBorder="1"/>
    <xf numFmtId="0" fontId="35" fillId="2" borderId="0" xfId="0" applyFont="1" applyFill="1" applyAlignment="1">
      <alignment horizontal="right"/>
    </xf>
    <xf numFmtId="0" fontId="28" fillId="5" borderId="47" xfId="0" applyFont="1" applyFill="1" applyBorder="1" applyAlignment="1">
      <alignment horizontal="left" vertical="center"/>
    </xf>
    <xf numFmtId="0" fontId="28" fillId="5" borderId="48" xfId="0" applyFont="1" applyFill="1" applyBorder="1" applyAlignment="1">
      <alignment horizontal="left" vertical="center"/>
    </xf>
    <xf numFmtId="0" fontId="28" fillId="5" borderId="49" xfId="0" applyFont="1" applyFill="1" applyBorder="1" applyAlignment="1">
      <alignment horizontal="left" vertical="center"/>
    </xf>
    <xf numFmtId="0" fontId="60" fillId="2" borderId="0" xfId="0" applyFont="1" applyFill="1"/>
    <xf numFmtId="0" fontId="28" fillId="2" borderId="0" xfId="0" applyFont="1" applyFill="1" applyAlignment="1">
      <alignment wrapText="1"/>
    </xf>
    <xf numFmtId="9" fontId="28" fillId="11" borderId="28" xfId="2" applyFont="1" applyFill="1" applyBorder="1"/>
    <xf numFmtId="1" fontId="28" fillId="12" borderId="14" xfId="2" applyNumberFormat="1" applyFont="1" applyFill="1" applyBorder="1" applyAlignment="1"/>
    <xf numFmtId="2" fontId="28" fillId="11" borderId="14" xfId="0" applyNumberFormat="1" applyFont="1" applyFill="1" applyBorder="1"/>
    <xf numFmtId="2" fontId="28" fillId="10" borderId="14" xfId="0" applyNumberFormat="1" applyFont="1" applyFill="1" applyBorder="1"/>
    <xf numFmtId="2" fontId="28" fillId="2" borderId="0" xfId="0" applyNumberFormat="1" applyFont="1" applyFill="1"/>
    <xf numFmtId="4" fontId="28" fillId="11" borderId="28" xfId="0" applyNumberFormat="1" applyFont="1" applyFill="1" applyBorder="1"/>
    <xf numFmtId="4" fontId="28" fillId="11" borderId="14" xfId="2" applyNumberFormat="1" applyFont="1" applyFill="1" applyBorder="1"/>
    <xf numFmtId="4" fontId="28" fillId="5" borderId="0" xfId="2" applyNumberFormat="1" applyFont="1" applyFill="1" applyBorder="1"/>
    <xf numFmtId="0" fontId="28" fillId="5" borderId="33" xfId="0" applyFont="1" applyFill="1" applyBorder="1" applyAlignment="1">
      <alignment wrapText="1"/>
    </xf>
    <xf numFmtId="0" fontId="28" fillId="5" borderId="34" xfId="0" applyFont="1" applyFill="1" applyBorder="1" applyAlignment="1">
      <alignment horizontal="right" wrapText="1"/>
    </xf>
    <xf numFmtId="9" fontId="28" fillId="5" borderId="33" xfId="2" applyFont="1" applyFill="1" applyBorder="1"/>
    <xf numFmtId="2" fontId="28" fillId="10" borderId="38" xfId="0" applyNumberFormat="1" applyFont="1" applyFill="1" applyBorder="1"/>
    <xf numFmtId="2" fontId="35" fillId="10" borderId="34" xfId="0" applyNumberFormat="1" applyFont="1" applyFill="1" applyBorder="1" applyAlignment="1">
      <alignment horizontal="right"/>
    </xf>
    <xf numFmtId="0" fontId="0" fillId="5" borderId="33" xfId="0" applyFill="1" applyBorder="1" applyAlignment="1">
      <alignment horizontal="left"/>
    </xf>
    <xf numFmtId="0" fontId="0" fillId="5" borderId="34" xfId="0" applyFill="1" applyBorder="1" applyAlignment="1">
      <alignment horizontal="right"/>
    </xf>
    <xf numFmtId="0" fontId="60" fillId="8" borderId="0" xfId="0" applyFont="1" applyFill="1"/>
    <xf numFmtId="0" fontId="60" fillId="8" borderId="34" xfId="0" applyFont="1" applyFill="1" applyBorder="1"/>
    <xf numFmtId="2" fontId="28" fillId="5" borderId="0" xfId="0" applyNumberFormat="1" applyFont="1" applyFill="1"/>
    <xf numFmtId="0" fontId="6" fillId="5" borderId="35" xfId="0" applyFont="1" applyFill="1" applyBorder="1" applyAlignment="1">
      <alignment horizontal="left"/>
    </xf>
    <xf numFmtId="0" fontId="6" fillId="5" borderId="36" xfId="0" applyFont="1" applyFill="1" applyBorder="1" applyAlignment="1">
      <alignment horizontal="left"/>
    </xf>
    <xf numFmtId="0" fontId="61" fillId="2" borderId="0" xfId="0" applyFont="1" applyFill="1"/>
    <xf numFmtId="0" fontId="28" fillId="5" borderId="23" xfId="0" applyFont="1" applyFill="1" applyBorder="1" applyAlignment="1">
      <alignment horizontal="right"/>
    </xf>
    <xf numFmtId="0" fontId="26" fillId="8" borderId="31" xfId="0" applyFont="1" applyFill="1" applyBorder="1" applyAlignment="1">
      <alignment horizontal="right"/>
    </xf>
    <xf numFmtId="0" fontId="26" fillId="8" borderId="32" xfId="0" applyFont="1" applyFill="1" applyBorder="1" applyAlignment="1">
      <alignment horizontal="right"/>
    </xf>
    <xf numFmtId="0" fontId="28" fillId="5" borderId="34" xfId="0" applyFont="1" applyFill="1" applyBorder="1" applyAlignment="1">
      <alignment horizontal="right"/>
    </xf>
    <xf numFmtId="4" fontId="28" fillId="11" borderId="38" xfId="0" applyNumberFormat="1" applyFont="1" applyFill="1" applyBorder="1"/>
    <xf numFmtId="0" fontId="35" fillId="5" borderId="35" xfId="0" applyFont="1" applyFill="1" applyBorder="1" applyAlignment="1">
      <alignment horizontal="right"/>
    </xf>
    <xf numFmtId="4" fontId="35" fillId="10" borderId="71" xfId="0" applyNumberFormat="1" applyFont="1" applyFill="1" applyBorder="1"/>
    <xf numFmtId="4" fontId="35" fillId="10" borderId="39" xfId="0" applyNumberFormat="1" applyFont="1" applyFill="1" applyBorder="1"/>
    <xf numFmtId="4" fontId="35" fillId="10" borderId="40" xfId="0" applyNumberFormat="1" applyFont="1" applyFill="1" applyBorder="1"/>
    <xf numFmtId="0" fontId="26" fillId="5" borderId="33" xfId="0" applyFont="1" applyFill="1" applyBorder="1"/>
    <xf numFmtId="0" fontId="26" fillId="5" borderId="0" xfId="0" applyFont="1" applyFill="1"/>
    <xf numFmtId="0" fontId="59" fillId="5" borderId="33" xfId="0" applyFont="1" applyFill="1" applyBorder="1" applyAlignment="1">
      <alignment horizontal="left"/>
    </xf>
    <xf numFmtId="0" fontId="28" fillId="12" borderId="26" xfId="0" applyFont="1" applyFill="1" applyBorder="1" applyAlignment="1">
      <alignment horizontal="right"/>
    </xf>
    <xf numFmtId="0" fontId="28" fillId="12" borderId="51" xfId="0" applyFont="1" applyFill="1" applyBorder="1" applyAlignment="1">
      <alignment horizontal="right"/>
    </xf>
    <xf numFmtId="3" fontId="28" fillId="11" borderId="26" xfId="0" applyNumberFormat="1" applyFont="1" applyFill="1" applyBorder="1"/>
    <xf numFmtId="3" fontId="28" fillId="11" borderId="51" xfId="0" applyNumberFormat="1" applyFont="1" applyFill="1" applyBorder="1"/>
    <xf numFmtId="4" fontId="35" fillId="10" borderId="0" xfId="0" applyNumberFormat="1" applyFont="1" applyFill="1"/>
    <xf numFmtId="4" fontId="35" fillId="10" borderId="34" xfId="0" applyNumberFormat="1" applyFont="1" applyFill="1" applyBorder="1"/>
    <xf numFmtId="14" fontId="28" fillId="5" borderId="23" xfId="0" applyNumberFormat="1" applyFont="1" applyFill="1" applyBorder="1" applyAlignment="1">
      <alignment horizontal="right" wrapText="1"/>
    </xf>
    <xf numFmtId="14" fontId="28" fillId="5" borderId="34" xfId="0" applyNumberFormat="1" applyFont="1" applyFill="1" applyBorder="1" applyAlignment="1">
      <alignment horizontal="right" wrapText="1"/>
    </xf>
    <xf numFmtId="4" fontId="28" fillId="2" borderId="0" xfId="0" applyNumberFormat="1" applyFont="1" applyFill="1" applyAlignment="1">
      <alignment horizontal="right"/>
    </xf>
    <xf numFmtId="0" fontId="28" fillId="5" borderId="33" xfId="0" applyFont="1" applyFill="1" applyBorder="1" applyAlignment="1">
      <alignment vertical="center" wrapText="1"/>
    </xf>
    <xf numFmtId="0" fontId="28" fillId="12" borderId="23" xfId="0" applyFont="1" applyFill="1" applyBorder="1" applyAlignment="1">
      <alignment horizontal="right"/>
    </xf>
    <xf numFmtId="0" fontId="28" fillId="5" borderId="33" xfId="0" applyFont="1" applyFill="1" applyBorder="1" applyAlignment="1">
      <alignment vertical="center"/>
    </xf>
    <xf numFmtId="4" fontId="28" fillId="11" borderId="26" xfId="0" applyNumberFormat="1" applyFont="1" applyFill="1" applyBorder="1"/>
    <xf numFmtId="4" fontId="28" fillId="11" borderId="51" xfId="0" applyNumberFormat="1" applyFont="1" applyFill="1" applyBorder="1"/>
    <xf numFmtId="0" fontId="28" fillId="5" borderId="97" xfId="0" applyFont="1" applyFill="1" applyBorder="1" applyAlignment="1">
      <alignment horizontal="left"/>
    </xf>
    <xf numFmtId="0" fontId="28" fillId="5" borderId="97" xfId="0" applyFont="1" applyFill="1" applyBorder="1"/>
    <xf numFmtId="0" fontId="26" fillId="8" borderId="6" xfId="0" applyFont="1" applyFill="1" applyBorder="1"/>
    <xf numFmtId="0" fontId="26" fillId="8" borderId="7" xfId="0" applyFont="1" applyFill="1" applyBorder="1"/>
    <xf numFmtId="0" fontId="26" fillId="8" borderId="35" xfId="0" applyFont="1" applyFill="1" applyBorder="1"/>
    <xf numFmtId="0" fontId="26" fillId="8" borderId="98" xfId="0" applyFont="1" applyFill="1" applyBorder="1"/>
    <xf numFmtId="0" fontId="0" fillId="8" borderId="30" xfId="0" applyFill="1" applyBorder="1"/>
    <xf numFmtId="0" fontId="28" fillId="5" borderId="10" xfId="0" applyFont="1" applyFill="1" applyBorder="1" applyAlignment="1">
      <alignment horizontal="left"/>
    </xf>
    <xf numFmtId="0" fontId="28" fillId="5" borderId="10" xfId="0" applyFont="1" applyFill="1" applyBorder="1"/>
    <xf numFmtId="166" fontId="28" fillId="5" borderId="10" xfId="0" applyNumberFormat="1" applyFont="1" applyFill="1" applyBorder="1"/>
    <xf numFmtId="166" fontId="28" fillId="5" borderId="0" xfId="6" applyNumberFormat="1" applyFont="1" applyFill="1" applyBorder="1" applyAlignment="1">
      <alignment horizontal="right"/>
    </xf>
    <xf numFmtId="0" fontId="28" fillId="5" borderId="35" xfId="0" applyFont="1" applyFill="1" applyBorder="1" applyAlignment="1">
      <alignment horizontal="left"/>
    </xf>
    <xf numFmtId="0" fontId="28" fillId="5" borderId="99" xfId="0" applyFont="1" applyFill="1" applyBorder="1"/>
    <xf numFmtId="169" fontId="28" fillId="5" borderId="0" xfId="0" applyNumberFormat="1" applyFont="1" applyFill="1"/>
    <xf numFmtId="169" fontId="28" fillId="5" borderId="36" xfId="0" applyNumberFormat="1" applyFont="1" applyFill="1" applyBorder="1"/>
    <xf numFmtId="166" fontId="28" fillId="5" borderId="36" xfId="6" applyNumberFormat="1" applyFont="1" applyFill="1" applyBorder="1" applyAlignment="1">
      <alignment horizontal="right"/>
    </xf>
    <xf numFmtId="0" fontId="26" fillId="8" borderId="31" xfId="0" applyFont="1" applyFill="1" applyBorder="1" applyAlignment="1">
      <alignment horizontal="center"/>
    </xf>
    <xf numFmtId="0" fontId="26" fillId="8" borderId="33" xfId="0" applyFont="1" applyFill="1" applyBorder="1" applyAlignment="1">
      <alignment horizontal="center"/>
    </xf>
    <xf numFmtId="0" fontId="26" fillId="8" borderId="0" xfId="0" applyFont="1" applyFill="1" applyAlignment="1">
      <alignment horizontal="right"/>
    </xf>
    <xf numFmtId="166" fontId="26" fillId="8" borderId="0" xfId="0" applyNumberFormat="1" applyFont="1" applyFill="1" applyAlignment="1">
      <alignment horizontal="right"/>
    </xf>
    <xf numFmtId="0" fontId="26" fillId="8" borderId="34" xfId="0" applyFont="1" applyFill="1" applyBorder="1" applyAlignment="1">
      <alignment horizontal="left"/>
    </xf>
    <xf numFmtId="0" fontId="39" fillId="2" borderId="0" xfId="0" applyFont="1" applyFill="1" applyAlignment="1">
      <alignment horizontal="left"/>
    </xf>
    <xf numFmtId="14" fontId="28" fillId="2" borderId="0" xfId="0" applyNumberFormat="1" applyFont="1" applyFill="1" applyAlignment="1">
      <alignment vertical="center" wrapText="1"/>
    </xf>
    <xf numFmtId="9" fontId="28" fillId="2" borderId="0" xfId="0" applyNumberFormat="1" applyFont="1" applyFill="1"/>
    <xf numFmtId="14" fontId="28" fillId="2" borderId="0" xfId="0" applyNumberFormat="1" applyFont="1" applyFill="1" applyAlignment="1">
      <alignment horizontal="right" wrapText="1"/>
    </xf>
    <xf numFmtId="4" fontId="28" fillId="10" borderId="14" xfId="0" applyNumberFormat="1" applyFont="1" applyFill="1" applyBorder="1"/>
    <xf numFmtId="0" fontId="35" fillId="2" borderId="0" xfId="0" applyFont="1" applyFill="1"/>
    <xf numFmtId="4" fontId="35" fillId="10" borderId="15" xfId="0" applyNumberFormat="1" applyFont="1" applyFill="1" applyBorder="1"/>
    <xf numFmtId="4" fontId="35" fillId="2" borderId="0" xfId="0" applyNumberFormat="1" applyFont="1" applyFill="1"/>
    <xf numFmtId="14" fontId="26" fillId="2" borderId="0" xfId="0" applyNumberFormat="1" applyFont="1" applyFill="1" applyAlignment="1">
      <alignment horizontal="center"/>
    </xf>
    <xf numFmtId="14" fontId="26" fillId="8" borderId="30" xfId="0" applyNumberFormat="1" applyFont="1" applyFill="1" applyBorder="1" applyAlignment="1">
      <alignment horizontal="center"/>
    </xf>
    <xf numFmtId="14" fontId="26" fillId="8" borderId="31" xfId="0" applyNumberFormat="1" applyFont="1" applyFill="1" applyBorder="1" applyAlignment="1">
      <alignment horizontal="center"/>
    </xf>
    <xf numFmtId="3" fontId="28" fillId="11" borderId="100" xfId="0" applyNumberFormat="1" applyFont="1" applyFill="1" applyBorder="1"/>
    <xf numFmtId="4" fontId="28" fillId="11" borderId="101" xfId="0" applyNumberFormat="1" applyFont="1" applyFill="1" applyBorder="1"/>
    <xf numFmtId="14" fontId="28" fillId="5" borderId="33" xfId="0" applyNumberFormat="1" applyFont="1" applyFill="1" applyBorder="1" applyAlignment="1">
      <alignment horizontal="right" vertical="center" wrapText="1"/>
    </xf>
    <xf numFmtId="14" fontId="28" fillId="5" borderId="0" xfId="0" applyNumberFormat="1" applyFont="1" applyFill="1" applyAlignment="1">
      <alignment horizontal="right" vertical="center" wrapText="1"/>
    </xf>
    <xf numFmtId="0" fontId="28" fillId="12" borderId="94" xfId="0" applyFont="1" applyFill="1" applyBorder="1" applyAlignment="1">
      <alignment horizontal="right"/>
    </xf>
    <xf numFmtId="14" fontId="28" fillId="5" borderId="33" xfId="0" applyNumberFormat="1" applyFont="1" applyFill="1" applyBorder="1" applyAlignment="1">
      <alignment horizontal="right" wrapText="1"/>
    </xf>
    <xf numFmtId="14" fontId="28" fillId="5" borderId="0" xfId="0" applyNumberFormat="1" applyFont="1" applyFill="1" applyAlignment="1">
      <alignment horizontal="right" wrapText="1"/>
    </xf>
    <xf numFmtId="4" fontId="28" fillId="11" borderId="76" xfId="0" applyNumberFormat="1" applyFont="1" applyFill="1" applyBorder="1"/>
    <xf numFmtId="4" fontId="28" fillId="10" borderId="38" xfId="0" applyNumberFormat="1" applyFont="1" applyFill="1" applyBorder="1"/>
    <xf numFmtId="4" fontId="28" fillId="10" borderId="102" xfId="0" applyNumberFormat="1" applyFont="1" applyFill="1" applyBorder="1" applyAlignment="1">
      <alignment horizontal="right"/>
    </xf>
    <xf numFmtId="0" fontId="28" fillId="10" borderId="39" xfId="0" applyFont="1" applyFill="1" applyBorder="1" applyAlignment="1">
      <alignment horizontal="right"/>
    </xf>
    <xf numFmtId="4" fontId="28" fillId="10" borderId="40" xfId="0" applyNumberFormat="1" applyFont="1" applyFill="1" applyBorder="1"/>
    <xf numFmtId="0" fontId="28" fillId="12" borderId="101" xfId="0" applyFont="1" applyFill="1" applyBorder="1" applyAlignment="1">
      <alignment horizontal="right"/>
    </xf>
    <xf numFmtId="3" fontId="28" fillId="11" borderId="101" xfId="0" applyNumberFormat="1" applyFont="1" applyFill="1" applyBorder="1"/>
    <xf numFmtId="0" fontId="26" fillId="8" borderId="10" xfId="0" applyFont="1" applyFill="1" applyBorder="1"/>
    <xf numFmtId="0" fontId="28" fillId="5" borderId="52" xfId="0" applyFont="1" applyFill="1" applyBorder="1"/>
    <xf numFmtId="0" fontId="28" fillId="5" borderId="50" xfId="0" applyFont="1" applyFill="1" applyBorder="1"/>
    <xf numFmtId="0" fontId="26" fillId="8" borderId="8" xfId="0" applyFont="1" applyFill="1" applyBorder="1"/>
    <xf numFmtId="0" fontId="26" fillId="8" borderId="12" xfId="0" applyFont="1" applyFill="1" applyBorder="1"/>
    <xf numFmtId="0" fontId="26" fillId="8" borderId="13" xfId="0" applyFont="1" applyFill="1" applyBorder="1"/>
    <xf numFmtId="0" fontId="0" fillId="5" borderId="30" xfId="0" applyFill="1" applyBorder="1"/>
    <xf numFmtId="14" fontId="0" fillId="5" borderId="31" xfId="0" applyNumberFormat="1" applyFill="1" applyBorder="1"/>
    <xf numFmtId="0" fontId="28" fillId="5" borderId="14" xfId="0" applyFont="1" applyFill="1" applyBorder="1" applyAlignment="1">
      <alignment horizontal="right"/>
    </xf>
    <xf numFmtId="0" fontId="28" fillId="5" borderId="38" xfId="0" applyFont="1" applyFill="1" applyBorder="1" applyAlignment="1">
      <alignment horizontal="right"/>
    </xf>
    <xf numFmtId="0" fontId="28" fillId="5" borderId="76" xfId="0" applyFont="1" applyFill="1" applyBorder="1" applyAlignment="1">
      <alignment horizontal="right"/>
    </xf>
    <xf numFmtId="3" fontId="28" fillId="11" borderId="14" xfId="0" applyNumberFormat="1" applyFont="1" applyFill="1" applyBorder="1"/>
    <xf numFmtId="3" fontId="28" fillId="11" borderId="76" xfId="0" applyNumberFormat="1" applyFont="1" applyFill="1" applyBorder="1" applyAlignment="1">
      <alignment horizontal="right"/>
    </xf>
    <xf numFmtId="3" fontId="28" fillId="11" borderId="76" xfId="0" applyNumberFormat="1" applyFont="1" applyFill="1" applyBorder="1"/>
    <xf numFmtId="0" fontId="28" fillId="12" borderId="38" xfId="0" applyFont="1" applyFill="1" applyBorder="1" applyAlignment="1">
      <alignment horizontal="right"/>
    </xf>
    <xf numFmtId="171" fontId="28" fillId="11" borderId="14" xfId="0" applyNumberFormat="1" applyFont="1" applyFill="1" applyBorder="1"/>
    <xf numFmtId="171" fontId="28" fillId="11" borderId="76" xfId="0" applyNumberFormat="1" applyFont="1" applyFill="1" applyBorder="1"/>
    <xf numFmtId="4" fontId="35" fillId="2" borderId="0" xfId="0" applyNumberFormat="1" applyFont="1" applyFill="1" applyAlignment="1">
      <alignment horizontal="right"/>
    </xf>
    <xf numFmtId="0" fontId="26" fillId="2" borderId="0" xfId="0" applyFont="1" applyFill="1" applyAlignment="1">
      <alignment horizontal="center"/>
    </xf>
    <xf numFmtId="4" fontId="26" fillId="2" borderId="0" xfId="0" applyNumberFormat="1" applyFont="1" applyFill="1" applyAlignment="1">
      <alignment horizontal="center"/>
    </xf>
    <xf numFmtId="14" fontId="28" fillId="5" borderId="33" xfId="0" applyNumberFormat="1" applyFont="1" applyFill="1" applyBorder="1"/>
    <xf numFmtId="0" fontId="28" fillId="5" borderId="0" xfId="0" applyFont="1" applyFill="1" applyAlignment="1">
      <alignment vertical="center"/>
    </xf>
    <xf numFmtId="0" fontId="28" fillId="5" borderId="34" xfId="0" applyFont="1" applyFill="1" applyBorder="1" applyAlignment="1">
      <alignment vertical="center"/>
    </xf>
    <xf numFmtId="14" fontId="28" fillId="5" borderId="33" xfId="0" applyNumberFormat="1" applyFont="1" applyFill="1" applyBorder="1" applyAlignment="1">
      <alignment horizontal="right"/>
    </xf>
    <xf numFmtId="14" fontId="28" fillId="5" borderId="0" xfId="0" applyNumberFormat="1" applyFont="1" applyFill="1" applyAlignment="1">
      <alignment horizontal="right"/>
    </xf>
    <xf numFmtId="0" fontId="28" fillId="5" borderId="0" xfId="0" applyFont="1" applyFill="1" applyAlignment="1">
      <alignment horizontal="right" vertical="center"/>
    </xf>
    <xf numFmtId="0" fontId="28" fillId="5" borderId="34" xfId="0" applyFont="1" applyFill="1" applyBorder="1" applyAlignment="1">
      <alignment horizontal="right" vertical="center"/>
    </xf>
    <xf numFmtId="3" fontId="28" fillId="11" borderId="105" xfId="0" applyNumberFormat="1" applyFont="1" applyFill="1" applyBorder="1"/>
    <xf numFmtId="4" fontId="28" fillId="11" borderId="105" xfId="0" applyNumberFormat="1" applyFont="1" applyFill="1" applyBorder="1"/>
    <xf numFmtId="0" fontId="26" fillId="8" borderId="31" xfId="0" applyFont="1" applyFill="1" applyBorder="1" applyAlignment="1">
      <alignment horizontal="right" vertical="center"/>
    </xf>
    <xf numFmtId="0" fontId="34" fillId="5" borderId="33" xfId="0" applyFont="1" applyFill="1" applyBorder="1"/>
    <xf numFmtId="0" fontId="34" fillId="5" borderId="35" xfId="0" applyFont="1" applyFill="1" applyBorder="1"/>
    <xf numFmtId="3" fontId="28" fillId="11" borderId="28" xfId="0" applyNumberFormat="1" applyFont="1" applyFill="1" applyBorder="1" applyAlignment="1">
      <alignment horizontal="right"/>
    </xf>
    <xf numFmtId="3" fontId="28" fillId="11" borderId="14" xfId="0" applyNumberFormat="1" applyFont="1" applyFill="1" applyBorder="1" applyAlignment="1">
      <alignment horizontal="right"/>
    </xf>
    <xf numFmtId="4" fontId="28" fillId="12" borderId="28" xfId="0" applyNumberFormat="1" applyFont="1" applyFill="1" applyBorder="1" applyAlignment="1">
      <alignment horizontal="right"/>
    </xf>
    <xf numFmtId="4" fontId="28" fillId="12" borderId="14" xfId="0" applyNumberFormat="1" applyFont="1" applyFill="1" applyBorder="1" applyAlignment="1">
      <alignment horizontal="right"/>
    </xf>
    <xf numFmtId="4" fontId="35" fillId="10" borderId="28" xfId="0" applyNumberFormat="1" applyFont="1" applyFill="1" applyBorder="1" applyAlignment="1">
      <alignment horizontal="right"/>
    </xf>
    <xf numFmtId="4" fontId="35" fillId="10" borderId="14" xfId="0" applyNumberFormat="1" applyFont="1" applyFill="1" applyBorder="1" applyAlignment="1">
      <alignment horizontal="right"/>
    </xf>
    <xf numFmtId="4" fontId="52" fillId="10" borderId="26" xfId="0" applyNumberFormat="1" applyFont="1" applyFill="1" applyBorder="1" applyAlignment="1">
      <alignment horizontal="right"/>
    </xf>
    <xf numFmtId="0" fontId="46" fillId="2" borderId="0" xfId="0" applyFont="1" applyFill="1"/>
    <xf numFmtId="0" fontId="52" fillId="2" borderId="0" xfId="0" applyFont="1" applyFill="1" applyAlignment="1">
      <alignment horizontal="right"/>
    </xf>
    <xf numFmtId="4" fontId="52" fillId="2" borderId="0" xfId="0" applyNumberFormat="1" applyFont="1" applyFill="1" applyAlignment="1">
      <alignment horizontal="right"/>
    </xf>
    <xf numFmtId="3" fontId="28" fillId="11" borderId="28" xfId="0" applyNumberFormat="1" applyFont="1" applyFill="1" applyBorder="1" applyAlignment="1">
      <alignment horizontal="right" wrapText="1"/>
    </xf>
    <xf numFmtId="3" fontId="28" fillId="11" borderId="14" xfId="0" applyNumberFormat="1" applyFont="1" applyFill="1" applyBorder="1" applyAlignment="1">
      <alignment horizontal="right" wrapText="1"/>
    </xf>
    <xf numFmtId="0" fontId="28" fillId="5" borderId="31" xfId="0" applyFont="1" applyFill="1" applyBorder="1" applyAlignment="1">
      <alignment horizontal="right"/>
    </xf>
    <xf numFmtId="0" fontId="28" fillId="5" borderId="32" xfId="0" applyFont="1" applyFill="1" applyBorder="1" applyAlignment="1">
      <alignment horizontal="right"/>
    </xf>
    <xf numFmtId="3" fontId="28" fillId="11" borderId="38" xfId="0" applyNumberFormat="1" applyFont="1" applyFill="1" applyBorder="1" applyAlignment="1">
      <alignment horizontal="right" wrapText="1"/>
    </xf>
    <xf numFmtId="0" fontId="49" fillId="5" borderId="33" xfId="0" applyFont="1" applyFill="1" applyBorder="1"/>
    <xf numFmtId="0" fontId="49" fillId="5" borderId="0" xfId="0" applyFont="1" applyFill="1"/>
    <xf numFmtId="3" fontId="28" fillId="11" borderId="38" xfId="0" applyNumberFormat="1" applyFont="1" applyFill="1" applyBorder="1" applyAlignment="1">
      <alignment horizontal="right"/>
    </xf>
    <xf numFmtId="4" fontId="28" fillId="12" borderId="38" xfId="0" applyNumberFormat="1" applyFont="1" applyFill="1" applyBorder="1" applyAlignment="1">
      <alignment horizontal="right"/>
    </xf>
    <xf numFmtId="4" fontId="35" fillId="10" borderId="38" xfId="0" applyNumberFormat="1" applyFont="1" applyFill="1" applyBorder="1" applyAlignment="1">
      <alignment horizontal="right"/>
    </xf>
    <xf numFmtId="4" fontId="35" fillId="5" borderId="0" xfId="0" applyNumberFormat="1" applyFont="1" applyFill="1" applyAlignment="1">
      <alignment horizontal="right"/>
    </xf>
    <xf numFmtId="4" fontId="35" fillId="5" borderId="34" xfId="0" applyNumberFormat="1" applyFont="1" applyFill="1" applyBorder="1" applyAlignment="1">
      <alignment horizontal="right"/>
    </xf>
    <xf numFmtId="3" fontId="28" fillId="11" borderId="105" xfId="0" applyNumberFormat="1" applyFont="1" applyFill="1" applyBorder="1" applyAlignment="1">
      <alignment horizontal="right"/>
    </xf>
    <xf numFmtId="0" fontId="46" fillId="5" borderId="35" xfId="0" applyFont="1" applyFill="1" applyBorder="1"/>
    <xf numFmtId="0" fontId="46" fillId="5" borderId="36" xfId="0" applyFont="1" applyFill="1" applyBorder="1"/>
    <xf numFmtId="0" fontId="52" fillId="5" borderId="36" xfId="0" applyFont="1" applyFill="1" applyBorder="1" applyAlignment="1">
      <alignment horizontal="right"/>
    </xf>
    <xf numFmtId="4" fontId="52" fillId="10" borderId="36" xfId="0" applyNumberFormat="1" applyFont="1" applyFill="1" applyBorder="1" applyAlignment="1">
      <alignment horizontal="right"/>
    </xf>
    <xf numFmtId="4" fontId="52" fillId="10" borderId="37" xfId="0" applyNumberFormat="1" applyFont="1" applyFill="1" applyBorder="1" applyAlignment="1">
      <alignment horizontal="right"/>
    </xf>
    <xf numFmtId="0" fontId="49" fillId="5" borderId="30" xfId="0" applyFont="1" applyFill="1" applyBorder="1"/>
    <xf numFmtId="0" fontId="28" fillId="5" borderId="53" xfId="0" applyFont="1" applyFill="1" applyBorder="1"/>
    <xf numFmtId="0" fontId="28" fillId="5" borderId="54" xfId="0" applyFont="1" applyFill="1" applyBorder="1"/>
    <xf numFmtId="0" fontId="35" fillId="5" borderId="54" xfId="0" applyFont="1" applyFill="1" applyBorder="1" applyAlignment="1">
      <alignment horizontal="right"/>
    </xf>
    <xf numFmtId="4" fontId="35" fillId="10" borderId="106" xfId="0" applyNumberFormat="1" applyFont="1" applyFill="1" applyBorder="1" applyAlignment="1">
      <alignment horizontal="right"/>
    </xf>
    <xf numFmtId="4" fontId="35" fillId="10" borderId="107" xfId="0" applyNumberFormat="1" applyFont="1" applyFill="1" applyBorder="1" applyAlignment="1">
      <alignment horizontal="right"/>
    </xf>
    <xf numFmtId="0" fontId="28" fillId="5" borderId="31" xfId="0" applyFont="1" applyFill="1" applyBorder="1" applyAlignment="1">
      <alignment horizontal="right" wrapText="1"/>
    </xf>
    <xf numFmtId="0" fontId="28" fillId="5" borderId="32" xfId="0" applyFont="1" applyFill="1" applyBorder="1" applyAlignment="1">
      <alignment horizontal="right" wrapText="1"/>
    </xf>
    <xf numFmtId="0" fontId="49" fillId="5" borderId="31" xfId="0" applyFont="1" applyFill="1" applyBorder="1"/>
    <xf numFmtId="0" fontId="28" fillId="5" borderId="108" xfId="0" applyFont="1" applyFill="1" applyBorder="1"/>
    <xf numFmtId="0" fontId="28" fillId="5" borderId="61" xfId="0" applyFont="1" applyFill="1" applyBorder="1"/>
    <xf numFmtId="4" fontId="35" fillId="10" borderId="110" xfId="0" applyNumberFormat="1" applyFont="1" applyFill="1" applyBorder="1" applyAlignment="1">
      <alignment horizontal="right"/>
    </xf>
    <xf numFmtId="0" fontId="26" fillId="8" borderId="53" xfId="0" applyFont="1" applyFill="1" applyBorder="1" applyAlignment="1">
      <alignment horizontal="center" wrapText="1"/>
    </xf>
    <xf numFmtId="0" fontId="26" fillId="8" borderId="109" xfId="0" applyFont="1" applyFill="1" applyBorder="1" applyAlignment="1">
      <alignment horizontal="center" wrapText="1"/>
    </xf>
    <xf numFmtId="0" fontId="12" fillId="2" borderId="30" xfId="0" applyFont="1" applyFill="1" applyBorder="1"/>
    <xf numFmtId="0" fontId="0" fillId="2" borderId="32" xfId="0" applyFill="1" applyBorder="1"/>
    <xf numFmtId="0" fontId="0" fillId="4" borderId="33" xfId="0" applyFill="1" applyBorder="1"/>
    <xf numFmtId="0" fontId="0" fillId="4" borderId="34" xfId="0" applyFill="1" applyBorder="1"/>
    <xf numFmtId="0" fontId="0" fillId="8" borderId="98" xfId="0" applyFill="1" applyBorder="1"/>
    <xf numFmtId="0" fontId="0" fillId="8" borderId="33" xfId="0" applyFill="1" applyBorder="1"/>
    <xf numFmtId="0" fontId="0" fillId="8" borderId="35" xfId="0" applyFill="1" applyBorder="1"/>
    <xf numFmtId="0" fontId="28" fillId="5" borderId="0" xfId="0" applyFont="1" applyFill="1" applyAlignment="1">
      <alignment horizontal="center"/>
    </xf>
    <xf numFmtId="14" fontId="28" fillId="2" borderId="0" xfId="0" applyNumberFormat="1" applyFont="1" applyFill="1"/>
    <xf numFmtId="4" fontId="28" fillId="5" borderId="23" xfId="0" applyNumberFormat="1" applyFont="1" applyFill="1" applyBorder="1" applyAlignment="1">
      <alignment horizontal="right"/>
    </xf>
    <xf numFmtId="4" fontId="28" fillId="5" borderId="23" xfId="0" applyNumberFormat="1" applyFont="1" applyFill="1" applyBorder="1"/>
    <xf numFmtId="0" fontId="28" fillId="5" borderId="22" xfId="0" applyFont="1" applyFill="1" applyBorder="1" applyAlignment="1">
      <alignment horizontal="center"/>
    </xf>
    <xf numFmtId="0" fontId="28" fillId="5" borderId="23" xfId="0" applyFont="1" applyFill="1" applyBorder="1" applyAlignment="1">
      <alignment horizontal="center"/>
    </xf>
    <xf numFmtId="0" fontId="28" fillId="5" borderId="28" xfId="0" applyFont="1" applyFill="1" applyBorder="1" applyAlignment="1">
      <alignment horizontal="right" vertical="center"/>
    </xf>
    <xf numFmtId="14" fontId="28" fillId="5" borderId="28" xfId="0" applyNumberFormat="1" applyFont="1" applyFill="1" applyBorder="1" applyAlignment="1">
      <alignment horizontal="right" vertical="center" wrapText="1"/>
    </xf>
    <xf numFmtId="4" fontId="49" fillId="2" borderId="0" xfId="0" applyNumberFormat="1" applyFont="1" applyFill="1"/>
    <xf numFmtId="0" fontId="28" fillId="12" borderId="22" xfId="0" applyFont="1" applyFill="1" applyBorder="1"/>
    <xf numFmtId="0" fontId="28" fillId="12" borderId="24" xfId="0" applyFont="1" applyFill="1" applyBorder="1"/>
    <xf numFmtId="0" fontId="59" fillId="5" borderId="33" xfId="0" applyFont="1" applyFill="1" applyBorder="1"/>
    <xf numFmtId="4" fontId="28" fillId="5" borderId="34" xfId="0" applyNumberFormat="1" applyFont="1" applyFill="1" applyBorder="1" applyAlignment="1">
      <alignment horizontal="right"/>
    </xf>
    <xf numFmtId="0" fontId="28" fillId="5" borderId="34" xfId="0" applyFont="1" applyFill="1" applyBorder="1" applyAlignment="1">
      <alignment horizontal="center"/>
    </xf>
    <xf numFmtId="3" fontId="28" fillId="11" borderId="38" xfId="0" applyNumberFormat="1" applyFont="1" applyFill="1" applyBorder="1"/>
    <xf numFmtId="3" fontId="28" fillId="5" borderId="0" xfId="0" applyNumberFormat="1" applyFont="1" applyFill="1"/>
    <xf numFmtId="0" fontId="49" fillId="5" borderId="0" xfId="0" applyFont="1" applyFill="1" applyAlignment="1">
      <alignment horizontal="right"/>
    </xf>
    <xf numFmtId="4" fontId="49" fillId="5" borderId="0" xfId="0" applyNumberFormat="1" applyFont="1" applyFill="1"/>
    <xf numFmtId="4" fontId="49" fillId="5" borderId="34" xfId="0" applyNumberFormat="1" applyFont="1" applyFill="1" applyBorder="1"/>
    <xf numFmtId="4" fontId="28" fillId="5" borderId="35" xfId="0" applyNumberFormat="1" applyFont="1" applyFill="1" applyBorder="1"/>
    <xf numFmtId="4" fontId="28" fillId="5" borderId="37" xfId="0" applyNumberFormat="1" applyFont="1" applyFill="1" applyBorder="1"/>
    <xf numFmtId="0" fontId="28" fillId="11" borderId="14" xfId="0" applyFont="1" applyFill="1" applyBorder="1"/>
    <xf numFmtId="9" fontId="28" fillId="11" borderId="14" xfId="0" applyNumberFormat="1" applyFont="1" applyFill="1" applyBorder="1"/>
    <xf numFmtId="0" fontId="28" fillId="5" borderId="25" xfId="0" applyFont="1" applyFill="1" applyBorder="1" applyAlignment="1">
      <alignment horizontal="right" wrapText="1"/>
    </xf>
    <xf numFmtId="165" fontId="28" fillId="5" borderId="14" xfId="0" applyNumberFormat="1" applyFont="1" applyFill="1" applyBorder="1"/>
    <xf numFmtId="166" fontId="28" fillId="2" borderId="0" xfId="0" applyNumberFormat="1" applyFont="1" applyFill="1" applyAlignment="1">
      <alignment horizontal="right"/>
    </xf>
    <xf numFmtId="0" fontId="28" fillId="5" borderId="37" xfId="0" applyFont="1" applyFill="1" applyBorder="1" applyAlignment="1">
      <alignment horizontal="left"/>
    </xf>
    <xf numFmtId="0" fontId="28" fillId="5" borderId="30" xfId="0" applyFont="1" applyFill="1" applyBorder="1" applyAlignment="1">
      <alignment horizontal="right"/>
    </xf>
    <xf numFmtId="0" fontId="28" fillId="11" borderId="104" xfId="0" applyFont="1" applyFill="1" applyBorder="1"/>
    <xf numFmtId="0" fontId="28" fillId="5" borderId="69" xfId="0" applyFont="1" applyFill="1" applyBorder="1" applyAlignment="1">
      <alignment horizontal="right"/>
    </xf>
    <xf numFmtId="9" fontId="28" fillId="5" borderId="0" xfId="0" applyNumberFormat="1" applyFont="1" applyFill="1"/>
    <xf numFmtId="0" fontId="28" fillId="5" borderId="51" xfId="0" applyFont="1" applyFill="1" applyBorder="1" applyAlignment="1">
      <alignment horizontal="right" wrapText="1"/>
    </xf>
    <xf numFmtId="0" fontId="28" fillId="5" borderId="76" xfId="0" applyFont="1" applyFill="1" applyBorder="1"/>
    <xf numFmtId="165" fontId="28" fillId="5" borderId="0" xfId="0" applyNumberFormat="1" applyFont="1" applyFill="1"/>
    <xf numFmtId="165" fontId="35" fillId="5" borderId="0" xfId="0" applyNumberFormat="1" applyFont="1" applyFill="1" applyAlignment="1">
      <alignment horizontal="right"/>
    </xf>
    <xf numFmtId="4" fontId="28" fillId="5" borderId="50" xfId="0" applyNumberFormat="1" applyFont="1" applyFill="1" applyBorder="1" applyAlignment="1">
      <alignment wrapText="1"/>
    </xf>
    <xf numFmtId="165" fontId="35" fillId="5" borderId="112" xfId="0" applyNumberFormat="1" applyFont="1" applyFill="1" applyBorder="1" applyAlignment="1">
      <alignment horizontal="right"/>
    </xf>
    <xf numFmtId="2" fontId="35" fillId="10" borderId="37" xfId="0" applyNumberFormat="1" applyFont="1" applyFill="1" applyBorder="1"/>
    <xf numFmtId="0" fontId="63" fillId="2" borderId="0" xfId="0" applyFont="1" applyFill="1"/>
    <xf numFmtId="4" fontId="28" fillId="2" borderId="0" xfId="0" applyNumberFormat="1" applyFont="1" applyFill="1" applyAlignment="1">
      <alignment wrapText="1"/>
    </xf>
    <xf numFmtId="0" fontId="28" fillId="12" borderId="28" xfId="0" applyFont="1" applyFill="1" applyBorder="1" applyAlignment="1">
      <alignment horizontal="right" vertical="center"/>
    </xf>
    <xf numFmtId="165" fontId="35" fillId="2" borderId="0" xfId="0" applyNumberFormat="1" applyFont="1" applyFill="1" applyAlignment="1">
      <alignment horizontal="right"/>
    </xf>
    <xf numFmtId="0" fontId="37" fillId="8" borderId="30" xfId="0" applyFont="1" applyFill="1" applyBorder="1"/>
    <xf numFmtId="0" fontId="28" fillId="5" borderId="33" xfId="0" applyFont="1" applyFill="1" applyBorder="1" applyAlignment="1">
      <alignment vertical="top" wrapText="1"/>
    </xf>
    <xf numFmtId="4" fontId="28" fillId="10" borderId="38" xfId="0" applyNumberFormat="1" applyFont="1" applyFill="1" applyBorder="1" applyAlignment="1">
      <alignment wrapText="1"/>
    </xf>
    <xf numFmtId="4" fontId="28" fillId="10" borderId="70" xfId="0" applyNumberFormat="1" applyFont="1" applyFill="1" applyBorder="1" applyAlignment="1">
      <alignment wrapText="1"/>
    </xf>
    <xf numFmtId="0" fontId="28" fillId="12" borderId="71" xfId="0" applyFont="1" applyFill="1" applyBorder="1" applyAlignment="1">
      <alignment horizontal="right" vertical="center"/>
    </xf>
    <xf numFmtId="4" fontId="28" fillId="10" borderId="40" xfId="0" applyNumberFormat="1" applyFont="1" applyFill="1" applyBorder="1" applyAlignment="1">
      <alignment wrapText="1"/>
    </xf>
    <xf numFmtId="0" fontId="44" fillId="8" borderId="113" xfId="0" applyFont="1" applyFill="1" applyBorder="1"/>
    <xf numFmtId="0" fontId="44" fillId="8" borderId="34" xfId="0" applyFont="1" applyFill="1" applyBorder="1"/>
    <xf numFmtId="166" fontId="28" fillId="5" borderId="0" xfId="0" applyNumberFormat="1" applyFont="1" applyFill="1" applyAlignment="1">
      <alignment horizontal="center"/>
    </xf>
    <xf numFmtId="3" fontId="28" fillId="11" borderId="27" xfId="0" applyNumberFormat="1" applyFont="1" applyFill="1" applyBorder="1" applyAlignment="1">
      <alignment horizontal="right"/>
    </xf>
    <xf numFmtId="4" fontId="28" fillId="12" borderId="27" xfId="0" applyNumberFormat="1" applyFont="1" applyFill="1" applyBorder="1" applyAlignment="1">
      <alignment horizontal="right"/>
    </xf>
    <xf numFmtId="4" fontId="35" fillId="10" borderId="27" xfId="0" applyNumberFormat="1" applyFont="1" applyFill="1" applyBorder="1" applyAlignment="1">
      <alignment horizontal="right"/>
    </xf>
    <xf numFmtId="4" fontId="52" fillId="10" borderId="16" xfId="0" applyNumberFormat="1" applyFont="1" applyFill="1" applyBorder="1" applyAlignment="1">
      <alignment horizontal="right"/>
    </xf>
    <xf numFmtId="4" fontId="52" fillId="10" borderId="24" xfId="0" applyNumberFormat="1" applyFont="1" applyFill="1" applyBorder="1" applyAlignment="1">
      <alignment horizontal="right"/>
    </xf>
    <xf numFmtId="3" fontId="28" fillId="11" borderId="27" xfId="0" applyNumberFormat="1" applyFont="1" applyFill="1" applyBorder="1" applyAlignment="1">
      <alignment horizontal="right" wrapText="1"/>
    </xf>
    <xf numFmtId="3" fontId="28" fillId="7" borderId="28" xfId="0" applyNumberFormat="1" applyFont="1" applyFill="1" applyBorder="1" applyAlignment="1">
      <alignment horizontal="right"/>
    </xf>
    <xf numFmtId="3" fontId="28" fillId="7" borderId="14" xfId="0" applyNumberFormat="1" applyFont="1" applyFill="1" applyBorder="1" applyAlignment="1">
      <alignment horizontal="right"/>
    </xf>
    <xf numFmtId="3" fontId="28" fillId="7" borderId="27" xfId="0" applyNumberFormat="1" applyFont="1" applyFill="1" applyBorder="1" applyAlignment="1">
      <alignment horizontal="right"/>
    </xf>
    <xf numFmtId="4" fontId="28" fillId="6" borderId="28" xfId="0" applyNumberFormat="1" applyFont="1" applyFill="1" applyBorder="1" applyAlignment="1">
      <alignment horizontal="right"/>
    </xf>
    <xf numFmtId="4" fontId="28" fillId="6" borderId="14" xfId="0" applyNumberFormat="1" applyFont="1" applyFill="1" applyBorder="1" applyAlignment="1">
      <alignment horizontal="right"/>
    </xf>
    <xf numFmtId="4" fontId="28" fillId="6" borderId="27" xfId="0" applyNumberFormat="1" applyFont="1" applyFill="1" applyBorder="1" applyAlignment="1">
      <alignment horizontal="right"/>
    </xf>
    <xf numFmtId="4" fontId="35" fillId="3" borderId="28" xfId="0" applyNumberFormat="1" applyFont="1" applyFill="1" applyBorder="1" applyAlignment="1">
      <alignment horizontal="right"/>
    </xf>
    <xf numFmtId="4" fontId="35" fillId="3" borderId="14" xfId="0" applyNumberFormat="1" applyFont="1" applyFill="1" applyBorder="1" applyAlignment="1">
      <alignment horizontal="right"/>
    </xf>
    <xf numFmtId="4" fontId="35" fillId="3" borderId="27" xfId="0" applyNumberFormat="1" applyFont="1" applyFill="1" applyBorder="1" applyAlignment="1">
      <alignment horizontal="right"/>
    </xf>
    <xf numFmtId="0" fontId="28" fillId="5" borderId="8" xfId="0" applyFont="1" applyFill="1" applyBorder="1"/>
    <xf numFmtId="0" fontId="28" fillId="5" borderId="8" xfId="0" applyFont="1" applyFill="1" applyBorder="1" applyAlignment="1">
      <alignment horizontal="right"/>
    </xf>
    <xf numFmtId="0" fontId="26" fillId="8" borderId="10" xfId="0" applyFont="1" applyFill="1" applyBorder="1" applyAlignment="1">
      <alignment horizontal="center"/>
    </xf>
    <xf numFmtId="0" fontId="26" fillId="8" borderId="10" xfId="0" applyFont="1" applyFill="1" applyBorder="1" applyAlignment="1">
      <alignment horizontal="right"/>
    </xf>
    <xf numFmtId="0" fontId="28" fillId="5" borderId="113" xfId="0" applyFont="1" applyFill="1" applyBorder="1"/>
    <xf numFmtId="0" fontId="28" fillId="5" borderId="114" xfId="0" applyFont="1" applyFill="1" applyBorder="1"/>
    <xf numFmtId="0" fontId="26" fillId="8" borderId="97" xfId="0" applyFont="1" applyFill="1" applyBorder="1"/>
    <xf numFmtId="0" fontId="26" fillId="8" borderId="28" xfId="0" applyFont="1" applyFill="1" applyBorder="1" applyAlignment="1">
      <alignment horizontal="right" wrapText="1"/>
    </xf>
    <xf numFmtId="0" fontId="26" fillId="8" borderId="14" xfId="0" applyFont="1" applyFill="1" applyBorder="1" applyAlignment="1">
      <alignment horizontal="right" wrapText="1"/>
    </xf>
    <xf numFmtId="0" fontId="26" fillId="8" borderId="27" xfId="0" applyFont="1" applyFill="1" applyBorder="1" applyAlignment="1">
      <alignment horizontal="right" wrapText="1"/>
    </xf>
    <xf numFmtId="0" fontId="26" fillId="8" borderId="20" xfId="0" applyFont="1" applyFill="1" applyBorder="1" applyAlignment="1">
      <alignment horizontal="right" wrapText="1"/>
    </xf>
    <xf numFmtId="0" fontId="26" fillId="8" borderId="21" xfId="0" applyFont="1" applyFill="1" applyBorder="1" applyAlignment="1">
      <alignment horizontal="right" wrapText="1"/>
    </xf>
    <xf numFmtId="3" fontId="28" fillId="5" borderId="34" xfId="0" applyNumberFormat="1" applyFont="1" applyFill="1" applyBorder="1" applyAlignment="1">
      <alignment horizontal="right"/>
    </xf>
    <xf numFmtId="0" fontId="46" fillId="5" borderId="33" xfId="0" applyFont="1" applyFill="1" applyBorder="1"/>
    <xf numFmtId="0" fontId="46" fillId="5" borderId="0" xfId="0" applyFont="1" applyFill="1"/>
    <xf numFmtId="0" fontId="52" fillId="5" borderId="0" xfId="0" applyFont="1" applyFill="1" applyAlignment="1">
      <alignment horizontal="right"/>
    </xf>
    <xf numFmtId="4" fontId="52" fillId="5" borderId="34" xfId="0" applyNumberFormat="1" applyFont="1" applyFill="1" applyBorder="1" applyAlignment="1">
      <alignment horizontal="right"/>
    </xf>
    <xf numFmtId="4" fontId="52" fillId="5" borderId="0" xfId="0" applyNumberFormat="1" applyFont="1" applyFill="1" applyAlignment="1">
      <alignment horizontal="right"/>
    </xf>
    <xf numFmtId="3" fontId="28" fillId="5" borderId="34" xfId="0" applyNumberFormat="1" applyFont="1" applyFill="1" applyBorder="1" applyAlignment="1">
      <alignment horizontal="right" wrapText="1"/>
    </xf>
    <xf numFmtId="4" fontId="52" fillId="5" borderId="37" xfId="0" applyNumberFormat="1" applyFont="1" applyFill="1" applyBorder="1" applyAlignment="1">
      <alignment horizontal="right"/>
    </xf>
    <xf numFmtId="0" fontId="64" fillId="8" borderId="30" xfId="0" applyFont="1" applyFill="1" applyBorder="1"/>
    <xf numFmtId="49" fontId="26" fillId="8" borderId="22" xfId="0" applyNumberFormat="1" applyFont="1" applyFill="1" applyBorder="1"/>
    <xf numFmtId="49" fontId="26" fillId="8" borderId="24" xfId="0" applyNumberFormat="1" applyFont="1" applyFill="1" applyBorder="1"/>
    <xf numFmtId="49" fontId="28" fillId="5" borderId="30" xfId="0" applyNumberFormat="1" applyFont="1" applyFill="1" applyBorder="1"/>
    <xf numFmtId="166" fontId="28" fillId="10" borderId="0" xfId="0" applyNumberFormat="1" applyFont="1" applyFill="1"/>
    <xf numFmtId="0" fontId="43" fillId="5" borderId="0" xfId="0" applyFont="1" applyFill="1"/>
    <xf numFmtId="166" fontId="28" fillId="10" borderId="36" xfId="0" applyNumberFormat="1" applyFont="1" applyFill="1" applyBorder="1"/>
    <xf numFmtId="0" fontId="58" fillId="2" borderId="0" xfId="0" applyFont="1" applyFill="1" applyAlignment="1">
      <alignment horizontal="left"/>
    </xf>
    <xf numFmtId="0" fontId="28" fillId="2" borderId="0" xfId="0" applyFont="1" applyFill="1" applyAlignment="1">
      <alignment vertical="top" wrapText="1"/>
    </xf>
    <xf numFmtId="4" fontId="28" fillId="11" borderId="14" xfId="0" applyNumberFormat="1" applyFont="1" applyFill="1" applyBorder="1" applyAlignment="1">
      <alignment wrapText="1"/>
    </xf>
    <xf numFmtId="0" fontId="28" fillId="2" borderId="0" xfId="0" applyFont="1" applyFill="1" applyAlignment="1">
      <alignment horizontal="center" vertical="center" wrapText="1"/>
    </xf>
    <xf numFmtId="166" fontId="28" fillId="2" borderId="0" xfId="0" applyNumberFormat="1" applyFont="1" applyFill="1"/>
    <xf numFmtId="0" fontId="28" fillId="2" borderId="0" xfId="0" applyFont="1" applyFill="1" applyAlignment="1">
      <alignment horizontal="center" vertical="center"/>
    </xf>
    <xf numFmtId="2" fontId="35" fillId="2" borderId="0" xfId="0" applyNumberFormat="1" applyFont="1" applyFill="1" applyAlignment="1">
      <alignment wrapText="1"/>
    </xf>
    <xf numFmtId="0" fontId="28" fillId="5" borderId="69" xfId="0" applyFont="1" applyFill="1" applyBorder="1" applyAlignment="1">
      <alignment wrapText="1"/>
    </xf>
    <xf numFmtId="0" fontId="28" fillId="12" borderId="76" xfId="0" applyFont="1" applyFill="1" applyBorder="1" applyAlignment="1">
      <alignment wrapText="1"/>
    </xf>
    <xf numFmtId="4" fontId="28" fillId="10" borderId="38" xfId="0" applyNumberFormat="1" applyFont="1" applyFill="1" applyBorder="1" applyAlignment="1">
      <alignment horizontal="right" wrapText="1"/>
    </xf>
    <xf numFmtId="0" fontId="28" fillId="12" borderId="102" xfId="0" applyFont="1" applyFill="1" applyBorder="1" applyAlignment="1">
      <alignment wrapText="1"/>
    </xf>
    <xf numFmtId="4" fontId="28" fillId="10" borderId="40" xfId="0" applyNumberFormat="1" applyFont="1" applyFill="1" applyBorder="1" applyAlignment="1">
      <alignment horizontal="right" wrapText="1"/>
    </xf>
    <xf numFmtId="0" fontId="28" fillId="11" borderId="28" xfId="0" applyFont="1" applyFill="1" applyBorder="1" applyAlignment="1">
      <alignment horizontal="right" vertical="center" wrapText="1"/>
    </xf>
    <xf numFmtId="0" fontId="28" fillId="11" borderId="14" xfId="0" applyFont="1" applyFill="1" applyBorder="1" applyAlignment="1">
      <alignment horizontal="right" vertical="center" wrapText="1"/>
    </xf>
    <xf numFmtId="0" fontId="28" fillId="11" borderId="27" xfId="0" applyFont="1" applyFill="1" applyBorder="1" applyAlignment="1">
      <alignment horizontal="right" vertical="center" wrapText="1"/>
    </xf>
    <xf numFmtId="3" fontId="28" fillId="11" borderId="28" xfId="0" applyNumberFormat="1" applyFont="1" applyFill="1" applyBorder="1" applyAlignment="1">
      <alignment horizontal="right" vertical="center"/>
    </xf>
    <xf numFmtId="3" fontId="28" fillId="11" borderId="14" xfId="0" applyNumberFormat="1" applyFont="1" applyFill="1" applyBorder="1" applyAlignment="1">
      <alignment horizontal="right" vertical="center"/>
    </xf>
    <xf numFmtId="3" fontId="28" fillId="11" borderId="27" xfId="0" applyNumberFormat="1" applyFont="1" applyFill="1" applyBorder="1" applyAlignment="1">
      <alignment horizontal="right" vertical="center"/>
    </xf>
    <xf numFmtId="4" fontId="28" fillId="12" borderId="28" xfId="0" applyNumberFormat="1" applyFont="1" applyFill="1" applyBorder="1" applyAlignment="1">
      <alignment horizontal="right" vertical="center"/>
    </xf>
    <xf numFmtId="4" fontId="28" fillId="12" borderId="14" xfId="0" applyNumberFormat="1" applyFont="1" applyFill="1" applyBorder="1" applyAlignment="1">
      <alignment horizontal="right" vertical="center"/>
    </xf>
    <xf numFmtId="4" fontId="28" fillId="12" borderId="27" xfId="0" applyNumberFormat="1" applyFont="1" applyFill="1" applyBorder="1" applyAlignment="1">
      <alignment horizontal="right" vertical="center"/>
    </xf>
    <xf numFmtId="4" fontId="35" fillId="10" borderId="14" xfId="0" applyNumberFormat="1" applyFont="1" applyFill="1" applyBorder="1" applyAlignment="1">
      <alignment horizontal="right" vertical="center"/>
    </xf>
    <xf numFmtId="4" fontId="52" fillId="10" borderId="0" xfId="0" applyNumberFormat="1" applyFont="1" applyFill="1"/>
    <xf numFmtId="0" fontId="32" fillId="2" borderId="0" xfId="0" applyFont="1" applyFill="1" applyAlignment="1">
      <alignment horizontal="right" indent="1"/>
    </xf>
    <xf numFmtId="4" fontId="32" fillId="2" borderId="0" xfId="0" applyNumberFormat="1" applyFont="1" applyFill="1" applyAlignment="1">
      <alignment horizontal="center"/>
    </xf>
    <xf numFmtId="0" fontId="28" fillId="5" borderId="30" xfId="0" applyFont="1" applyFill="1" applyBorder="1" applyAlignment="1">
      <alignment horizontal="left"/>
    </xf>
    <xf numFmtId="0" fontId="49" fillId="5" borderId="31" xfId="0" applyFont="1" applyFill="1" applyBorder="1" applyAlignment="1">
      <alignment horizontal="center" vertical="center"/>
    </xf>
    <xf numFmtId="0" fontId="28" fillId="5" borderId="35" xfId="0" applyFont="1" applyFill="1" applyBorder="1" applyAlignment="1">
      <alignment horizontal="left" vertical="center"/>
    </xf>
    <xf numFmtId="167" fontId="28" fillId="5" borderId="0" xfId="0" applyNumberFormat="1" applyFont="1" applyFill="1" applyAlignment="1">
      <alignment horizontal="right"/>
    </xf>
    <xf numFmtId="0" fontId="28" fillId="5" borderId="31" xfId="0" applyFont="1" applyFill="1" applyBorder="1" applyAlignment="1">
      <alignment vertical="center"/>
    </xf>
    <xf numFmtId="0" fontId="28" fillId="5" borderId="31" xfId="0" applyFont="1" applyFill="1" applyBorder="1" applyAlignment="1">
      <alignment horizontal="right" vertical="center" wrapText="1"/>
    </xf>
    <xf numFmtId="0" fontId="28" fillId="5" borderId="32" xfId="0" applyFont="1" applyFill="1" applyBorder="1" applyAlignment="1">
      <alignment horizontal="right" vertical="center" wrapText="1"/>
    </xf>
    <xf numFmtId="0" fontId="28" fillId="11" borderId="105" xfId="0" applyFont="1" applyFill="1" applyBorder="1" applyAlignment="1">
      <alignment horizontal="right" vertical="center" wrapText="1"/>
    </xf>
    <xf numFmtId="0" fontId="65" fillId="8" borderId="33" xfId="0" applyFont="1" applyFill="1" applyBorder="1"/>
    <xf numFmtId="0" fontId="65" fillId="8" borderId="0" xfId="0" applyFont="1" applyFill="1"/>
    <xf numFmtId="0" fontId="26" fillId="8" borderId="0" xfId="0" applyFont="1" applyFill="1" applyAlignment="1">
      <alignment vertical="center"/>
    </xf>
    <xf numFmtId="0" fontId="28" fillId="5" borderId="0" xfId="0" applyFont="1" applyFill="1" applyAlignment="1">
      <alignment horizontal="right" vertical="center" wrapText="1"/>
    </xf>
    <xf numFmtId="0" fontId="28" fillId="5" borderId="34" xfId="0" applyFont="1" applyFill="1" applyBorder="1" applyAlignment="1">
      <alignment horizontal="right" vertical="center" wrapText="1"/>
    </xf>
    <xf numFmtId="0" fontId="49" fillId="5" borderId="33" xfId="0" applyFont="1" applyFill="1" applyBorder="1" applyAlignment="1">
      <alignment vertical="center"/>
    </xf>
    <xf numFmtId="0" fontId="49" fillId="5" borderId="0" xfId="0" applyFont="1" applyFill="1" applyAlignment="1">
      <alignment vertical="center"/>
    </xf>
    <xf numFmtId="3" fontId="28" fillId="11" borderId="38" xfId="0" applyNumberFormat="1" applyFont="1" applyFill="1" applyBorder="1" applyAlignment="1">
      <alignment horizontal="right" vertical="center"/>
    </xf>
    <xf numFmtId="4" fontId="28" fillId="12" borderId="38" xfId="0" applyNumberFormat="1" applyFont="1" applyFill="1" applyBorder="1" applyAlignment="1">
      <alignment horizontal="right" vertical="center"/>
    </xf>
    <xf numFmtId="0" fontId="35" fillId="5" borderId="0" xfId="0" applyFont="1" applyFill="1" applyAlignment="1">
      <alignment horizontal="right" vertical="center"/>
    </xf>
    <xf numFmtId="4" fontId="35" fillId="10" borderId="38" xfId="0" applyNumberFormat="1" applyFont="1" applyFill="1" applyBorder="1" applyAlignment="1">
      <alignment horizontal="right" vertical="center"/>
    </xf>
    <xf numFmtId="4" fontId="35" fillId="10" borderId="105" xfId="0" applyNumberFormat="1" applyFont="1" applyFill="1" applyBorder="1" applyAlignment="1">
      <alignment horizontal="right" vertical="center"/>
    </xf>
    <xf numFmtId="3" fontId="28" fillId="11" borderId="105" xfId="0" applyNumberFormat="1" applyFont="1" applyFill="1" applyBorder="1" applyAlignment="1">
      <alignment horizontal="right" vertical="center"/>
    </xf>
    <xf numFmtId="4" fontId="28" fillId="12" borderId="105" xfId="0" applyNumberFormat="1" applyFont="1" applyFill="1" applyBorder="1" applyAlignment="1">
      <alignment horizontal="right" vertical="center"/>
    </xf>
    <xf numFmtId="0" fontId="65" fillId="8" borderId="0" xfId="0" applyFont="1" applyFill="1" applyAlignment="1">
      <alignment vertical="center"/>
    </xf>
    <xf numFmtId="4" fontId="35" fillId="5" borderId="0" xfId="0" applyNumberFormat="1" applyFont="1" applyFill="1" applyAlignment="1">
      <alignment horizontal="right" vertical="center"/>
    </xf>
    <xf numFmtId="4" fontId="35" fillId="5" borderId="34" xfId="0" applyNumberFormat="1" applyFont="1" applyFill="1" applyBorder="1" applyAlignment="1">
      <alignment horizontal="right" vertical="center"/>
    </xf>
    <xf numFmtId="0" fontId="49" fillId="5" borderId="35" xfId="0" applyFont="1" applyFill="1" applyBorder="1" applyAlignment="1">
      <alignment vertical="center"/>
    </xf>
    <xf numFmtId="0" fontId="49" fillId="5" borderId="36" xfId="0" applyFont="1" applyFill="1" applyBorder="1" applyAlignment="1">
      <alignment vertical="center"/>
    </xf>
    <xf numFmtId="0" fontId="35" fillId="5" borderId="36" xfId="0" applyFont="1" applyFill="1" applyBorder="1" applyAlignment="1">
      <alignment horizontal="right" vertical="center"/>
    </xf>
    <xf numFmtId="4" fontId="35" fillId="10" borderId="39" xfId="0" applyNumberFormat="1" applyFont="1" applyFill="1" applyBorder="1" applyAlignment="1">
      <alignment horizontal="right" vertical="center"/>
    </xf>
    <xf numFmtId="4" fontId="35" fillId="10" borderId="40" xfId="0" applyNumberFormat="1" applyFont="1" applyFill="1" applyBorder="1" applyAlignment="1">
      <alignment horizontal="right" vertical="center"/>
    </xf>
    <xf numFmtId="0" fontId="45" fillId="2" borderId="0" xfId="0" applyFont="1" applyFill="1" applyAlignment="1">
      <alignment vertical="top"/>
    </xf>
    <xf numFmtId="0" fontId="35" fillId="5" borderId="0" xfId="0" applyFont="1" applyFill="1" applyAlignment="1">
      <alignment horizontal="left"/>
    </xf>
    <xf numFmtId="14" fontId="35" fillId="5" borderId="0" xfId="0" applyNumberFormat="1" applyFont="1" applyFill="1" applyAlignment="1">
      <alignment horizontal="left"/>
    </xf>
    <xf numFmtId="0" fontId="35" fillId="5" borderId="34" xfId="0" applyFont="1" applyFill="1" applyBorder="1"/>
    <xf numFmtId="0" fontId="66" fillId="5" borderId="0" xfId="0" applyFont="1" applyFill="1" applyAlignment="1">
      <alignment horizontal="left"/>
    </xf>
    <xf numFmtId="0" fontId="67" fillId="5" borderId="0" xfId="0" applyFont="1" applyFill="1" applyAlignment="1">
      <alignment horizontal="left"/>
    </xf>
    <xf numFmtId="0" fontId="68" fillId="13" borderId="35" xfId="0" applyFont="1" applyFill="1" applyBorder="1"/>
    <xf numFmtId="0" fontId="69" fillId="0" borderId="0" xfId="7" applyFont="1"/>
    <xf numFmtId="0" fontId="45" fillId="2" borderId="0" xfId="0" applyFont="1" applyFill="1" applyAlignment="1">
      <alignment wrapText="1"/>
    </xf>
    <xf numFmtId="0" fontId="28" fillId="13" borderId="33" xfId="0" applyFont="1" applyFill="1" applyBorder="1" applyAlignment="1">
      <alignment vertical="top"/>
    </xf>
    <xf numFmtId="0" fontId="35" fillId="13" borderId="33" xfId="0" applyFont="1" applyFill="1" applyBorder="1" applyAlignment="1">
      <alignment horizontal="left"/>
    </xf>
    <xf numFmtId="0" fontId="26" fillId="14" borderId="0" xfId="0" applyFont="1" applyFill="1"/>
    <xf numFmtId="0" fontId="26" fillId="14" borderId="34" xfId="0" applyFont="1" applyFill="1" applyBorder="1"/>
    <xf numFmtId="0" fontId="70" fillId="14" borderId="33" xfId="0" applyFont="1" applyFill="1" applyBorder="1"/>
    <xf numFmtId="4" fontId="28" fillId="11" borderId="14" xfId="0" applyNumberFormat="1" applyFont="1" applyFill="1" applyBorder="1" applyAlignment="1">
      <alignment horizontal="right"/>
    </xf>
    <xf numFmtId="3" fontId="28" fillId="11" borderId="39" xfId="0" applyNumberFormat="1" applyFont="1" applyFill="1" applyBorder="1"/>
    <xf numFmtId="4" fontId="28" fillId="11" borderId="71" xfId="0" applyNumberFormat="1" applyFont="1" applyFill="1" applyBorder="1" applyAlignment="1">
      <alignment wrapText="1"/>
    </xf>
    <xf numFmtId="0" fontId="28" fillId="13" borderId="0" xfId="0" applyFont="1" applyFill="1" applyAlignment="1">
      <alignment horizontal="left" vertical="top"/>
    </xf>
    <xf numFmtId="0" fontId="28" fillId="5" borderId="33" xfId="0" applyFont="1" applyFill="1" applyBorder="1" applyAlignment="1">
      <alignment horizontal="left" vertical="top"/>
    </xf>
    <xf numFmtId="49" fontId="44" fillId="8" borderId="117" xfId="0" applyNumberFormat="1" applyFont="1" applyFill="1" applyBorder="1"/>
    <xf numFmtId="0" fontId="44" fillId="8" borderId="118" xfId="0" applyFont="1" applyFill="1" applyBorder="1"/>
    <xf numFmtId="168" fontId="44" fillId="8" borderId="118" xfId="0" applyNumberFormat="1" applyFont="1" applyFill="1" applyBorder="1"/>
    <xf numFmtId="49" fontId="44" fillId="8" borderId="118" xfId="0" applyNumberFormat="1" applyFont="1" applyFill="1" applyBorder="1"/>
    <xf numFmtId="0" fontId="44" fillId="8" borderId="119" xfId="0" applyFont="1" applyFill="1" applyBorder="1"/>
    <xf numFmtId="49" fontId="28" fillId="5" borderId="116" xfId="0" applyNumberFormat="1" applyFont="1" applyFill="1" applyBorder="1"/>
    <xf numFmtId="0" fontId="28" fillId="5" borderId="120" xfId="0" applyFont="1" applyFill="1" applyBorder="1"/>
    <xf numFmtId="49" fontId="28" fillId="5" borderId="121" xfId="0" applyNumberFormat="1" applyFont="1" applyFill="1" applyBorder="1"/>
    <xf numFmtId="168" fontId="28" fillId="5" borderId="54" xfId="0" applyNumberFormat="1" applyFont="1" applyFill="1" applyBorder="1"/>
    <xf numFmtId="49" fontId="28" fillId="5" borderId="54" xfId="0" applyNumberFormat="1" applyFont="1" applyFill="1" applyBorder="1"/>
    <xf numFmtId="0" fontId="28" fillId="5" borderId="122" xfId="0" applyFont="1" applyFill="1" applyBorder="1"/>
    <xf numFmtId="0" fontId="49" fillId="5" borderId="123" xfId="0" applyFont="1" applyFill="1" applyBorder="1"/>
    <xf numFmtId="0" fontId="49" fillId="5" borderId="53" xfId="0" applyFont="1" applyFill="1" applyBorder="1"/>
    <xf numFmtId="0" fontId="28" fillId="5" borderId="53" xfId="0" applyFont="1" applyFill="1" applyBorder="1" applyAlignment="1">
      <alignment horizontal="right" wrapText="1"/>
    </xf>
    <xf numFmtId="0" fontId="28" fillId="5" borderId="124" xfId="0" applyFont="1" applyFill="1" applyBorder="1" applyAlignment="1">
      <alignment horizontal="right" wrapText="1"/>
    </xf>
    <xf numFmtId="0" fontId="28" fillId="5" borderId="116" xfId="0" applyFont="1" applyFill="1" applyBorder="1"/>
    <xf numFmtId="0" fontId="28" fillId="5" borderId="120" xfId="0" applyFont="1" applyFill="1" applyBorder="1" applyAlignment="1">
      <alignment horizontal="right" wrapText="1"/>
    </xf>
    <xf numFmtId="3" fontId="28" fillId="5" borderId="120" xfId="0" applyNumberFormat="1" applyFont="1" applyFill="1" applyBorder="1" applyAlignment="1">
      <alignment horizontal="right"/>
    </xf>
    <xf numFmtId="4" fontId="28" fillId="5" borderId="120" xfId="0" applyNumberFormat="1" applyFont="1" applyFill="1" applyBorder="1" applyAlignment="1">
      <alignment horizontal="right"/>
    </xf>
    <xf numFmtId="4" fontId="35" fillId="5" borderId="120" xfId="0" applyNumberFormat="1" applyFont="1" applyFill="1" applyBorder="1" applyAlignment="1">
      <alignment horizontal="right"/>
    </xf>
    <xf numFmtId="0" fontId="49" fillId="5" borderId="116" xfId="0" applyFont="1" applyFill="1" applyBorder="1" applyAlignment="1">
      <alignment vertical="center"/>
    </xf>
    <xf numFmtId="0" fontId="46" fillId="5" borderId="116" xfId="0" applyFont="1" applyFill="1" applyBorder="1"/>
    <xf numFmtId="4" fontId="52" fillId="5" borderId="120" xfId="0" applyNumberFormat="1" applyFont="1" applyFill="1" applyBorder="1" applyAlignment="1">
      <alignment horizontal="right"/>
    </xf>
    <xf numFmtId="0" fontId="46" fillId="5" borderId="121" xfId="0" applyFont="1" applyFill="1" applyBorder="1"/>
    <xf numFmtId="0" fontId="46" fillId="5" borderId="54" xfId="0" applyFont="1" applyFill="1" applyBorder="1"/>
    <xf numFmtId="0" fontId="52" fillId="5" borderId="54" xfId="0" applyFont="1" applyFill="1" applyBorder="1" applyAlignment="1">
      <alignment horizontal="right"/>
    </xf>
    <xf numFmtId="4" fontId="52" fillId="5" borderId="54" xfId="0" applyNumberFormat="1" applyFont="1" applyFill="1" applyBorder="1" applyAlignment="1">
      <alignment horizontal="right"/>
    </xf>
    <xf numFmtId="4" fontId="52" fillId="5" borderId="122" xfId="0" applyNumberFormat="1" applyFont="1" applyFill="1" applyBorder="1" applyAlignment="1">
      <alignment horizontal="right"/>
    </xf>
    <xf numFmtId="3" fontId="28" fillId="5" borderId="0" xfId="0" applyNumberFormat="1" applyFont="1" applyFill="1" applyAlignment="1">
      <alignment horizontal="right"/>
    </xf>
    <xf numFmtId="4" fontId="28" fillId="5" borderId="0" xfId="0" applyNumberFormat="1" applyFont="1" applyFill="1" applyAlignment="1">
      <alignment horizontal="right"/>
    </xf>
    <xf numFmtId="3" fontId="28" fillId="11" borderId="41" xfId="0" applyNumberFormat="1" applyFont="1" applyFill="1" applyBorder="1" applyAlignment="1">
      <alignment horizontal="right"/>
    </xf>
    <xf numFmtId="4" fontId="28" fillId="10" borderId="41" xfId="0" applyNumberFormat="1" applyFont="1" applyFill="1" applyBorder="1" applyAlignment="1">
      <alignment horizontal="right"/>
    </xf>
    <xf numFmtId="4" fontId="35" fillId="10" borderId="125" xfId="0" applyNumberFormat="1" applyFont="1" applyFill="1" applyBorder="1"/>
    <xf numFmtId="4" fontId="35" fillId="10" borderId="126" xfId="0" applyNumberFormat="1" applyFont="1" applyFill="1" applyBorder="1"/>
    <xf numFmtId="171" fontId="28" fillId="11" borderId="127" xfId="0" applyNumberFormat="1" applyFont="1" applyFill="1" applyBorder="1"/>
    <xf numFmtId="0" fontId="28" fillId="12" borderId="128" xfId="0" applyFont="1" applyFill="1" applyBorder="1" applyAlignment="1">
      <alignment horizontal="right"/>
    </xf>
    <xf numFmtId="4" fontId="28" fillId="11" borderId="129" xfId="0" applyNumberFormat="1" applyFont="1" applyFill="1" applyBorder="1"/>
    <xf numFmtId="171" fontId="28" fillId="11" borderId="129" xfId="0" applyNumberFormat="1" applyFont="1" applyFill="1" applyBorder="1"/>
    <xf numFmtId="0" fontId="71" fillId="15" borderId="0" xfId="0" applyFont="1" applyFill="1" applyAlignment="1">
      <alignment horizontal="center"/>
    </xf>
    <xf numFmtId="0" fontId="26" fillId="8" borderId="30" xfId="0" applyFont="1" applyFill="1" applyBorder="1" applyAlignment="1">
      <alignment wrapText="1"/>
    </xf>
    <xf numFmtId="4" fontId="35" fillId="10" borderId="0" xfId="0" applyNumberFormat="1" applyFont="1" applyFill="1" applyAlignment="1">
      <alignment wrapText="1"/>
    </xf>
    <xf numFmtId="4" fontId="35" fillId="10" borderId="41" xfId="0" applyNumberFormat="1" applyFont="1" applyFill="1" applyBorder="1" applyAlignment="1">
      <alignment wrapText="1"/>
    </xf>
    <xf numFmtId="0" fontId="26" fillId="2" borderId="0" xfId="0" applyFont="1" applyFill="1" applyAlignment="1">
      <alignment wrapText="1"/>
    </xf>
    <xf numFmtId="171" fontId="28" fillId="2" borderId="0" xfId="0" applyNumberFormat="1" applyFont="1" applyFill="1" applyAlignment="1">
      <alignment wrapText="1"/>
    </xf>
    <xf numFmtId="171" fontId="28" fillId="2" borderId="0" xfId="0" applyNumberFormat="1" applyFont="1" applyFill="1" applyAlignment="1">
      <alignment horizontal="left" wrapText="1"/>
    </xf>
    <xf numFmtId="4" fontId="35" fillId="2" borderId="0" xfId="0" applyNumberFormat="1" applyFont="1" applyFill="1" applyAlignment="1">
      <alignment wrapText="1"/>
    </xf>
    <xf numFmtId="0" fontId="28" fillId="16" borderId="0" xfId="0" applyFont="1" applyFill="1" applyAlignment="1">
      <alignment horizontal="left"/>
    </xf>
    <xf numFmtId="0" fontId="28" fillId="16" borderId="134" xfId="0" applyFont="1" applyFill="1" applyBorder="1" applyAlignment="1">
      <alignment horizontal="left"/>
    </xf>
    <xf numFmtId="0" fontId="26" fillId="8" borderId="31" xfId="0" applyFont="1" applyFill="1" applyBorder="1" applyAlignment="1">
      <alignment wrapText="1"/>
    </xf>
    <xf numFmtId="0" fontId="26" fillId="8" borderId="32" xfId="0" applyFont="1" applyFill="1" applyBorder="1" applyAlignment="1">
      <alignment wrapText="1"/>
    </xf>
    <xf numFmtId="171" fontId="28" fillId="5" borderId="33" xfId="0" applyNumberFormat="1" applyFont="1" applyFill="1" applyBorder="1" applyAlignment="1">
      <alignment wrapText="1"/>
    </xf>
    <xf numFmtId="171" fontId="28" fillId="5" borderId="33" xfId="0" applyNumberFormat="1" applyFont="1" applyFill="1" applyBorder="1" applyAlignment="1">
      <alignment vertical="top" wrapText="1"/>
    </xf>
    <xf numFmtId="4" fontId="28" fillId="5" borderId="33" xfId="0" applyNumberFormat="1" applyFont="1" applyFill="1" applyBorder="1" applyAlignment="1">
      <alignment wrapText="1"/>
    </xf>
    <xf numFmtId="171" fontId="28" fillId="5" borderId="35" xfId="0" applyNumberFormat="1" applyFont="1" applyFill="1" applyBorder="1" applyAlignment="1">
      <alignment wrapText="1"/>
    </xf>
    <xf numFmtId="4" fontId="35" fillId="5" borderId="36" xfId="0" applyNumberFormat="1" applyFont="1" applyFill="1" applyBorder="1" applyAlignment="1">
      <alignment wrapText="1"/>
    </xf>
    <xf numFmtId="4" fontId="35" fillId="5" borderId="36" xfId="0" applyNumberFormat="1" applyFont="1" applyFill="1" applyBorder="1" applyAlignment="1">
      <alignment horizontal="right" wrapText="1"/>
    </xf>
    <xf numFmtId="0" fontId="28" fillId="5" borderId="41" xfId="0" applyFont="1" applyFill="1" applyBorder="1" applyAlignment="1">
      <alignment wrapText="1"/>
    </xf>
    <xf numFmtId="4" fontId="28" fillId="5" borderId="41" xfId="0" applyNumberFormat="1" applyFont="1" applyFill="1" applyBorder="1" applyAlignment="1">
      <alignment wrapText="1"/>
    </xf>
    <xf numFmtId="171" fontId="28" fillId="12" borderId="41" xfId="0" applyNumberFormat="1" applyFont="1" applyFill="1" applyBorder="1" applyAlignment="1">
      <alignment wrapText="1"/>
    </xf>
    <xf numFmtId="4" fontId="28" fillId="12" borderId="41" xfId="0" applyNumberFormat="1" applyFont="1" applyFill="1" applyBorder="1" applyAlignment="1">
      <alignment wrapText="1"/>
    </xf>
    <xf numFmtId="0" fontId="28" fillId="5" borderId="43" xfId="0" applyFont="1" applyFill="1" applyBorder="1" applyAlignment="1">
      <alignment wrapText="1"/>
    </xf>
    <xf numFmtId="171" fontId="28" fillId="12" borderId="43" xfId="0" applyNumberFormat="1" applyFont="1" applyFill="1" applyBorder="1" applyAlignment="1">
      <alignment wrapText="1"/>
    </xf>
    <xf numFmtId="4" fontId="28" fillId="12" borderId="43" xfId="0" applyNumberFormat="1" applyFont="1" applyFill="1" applyBorder="1" applyAlignment="1">
      <alignment wrapText="1"/>
    </xf>
    <xf numFmtId="3" fontId="35" fillId="11" borderId="45" xfId="0" applyNumberFormat="1" applyFont="1" applyFill="1" applyBorder="1" applyAlignment="1">
      <alignment wrapText="1"/>
    </xf>
    <xf numFmtId="3" fontId="35" fillId="11" borderId="135" xfId="0" applyNumberFormat="1" applyFont="1" applyFill="1" applyBorder="1" applyAlignment="1">
      <alignment wrapText="1"/>
    </xf>
    <xf numFmtId="4" fontId="35" fillId="10" borderId="136" xfId="0" applyNumberFormat="1" applyFont="1" applyFill="1" applyBorder="1" applyAlignment="1">
      <alignment wrapText="1"/>
    </xf>
    <xf numFmtId="0" fontId="71" fillId="17" borderId="131" xfId="0" applyFont="1" applyFill="1" applyBorder="1" applyAlignment="1">
      <alignment horizontal="left"/>
    </xf>
    <xf numFmtId="0" fontId="71" fillId="17" borderId="132" xfId="0" applyFont="1" applyFill="1" applyBorder="1" applyAlignment="1">
      <alignment horizontal="left"/>
    </xf>
    <xf numFmtId="0" fontId="71" fillId="17" borderId="133" xfId="0" applyFont="1" applyFill="1" applyBorder="1" applyAlignment="1">
      <alignment horizontal="left"/>
    </xf>
    <xf numFmtId="0" fontId="71" fillId="17" borderId="130" xfId="0" applyFont="1" applyFill="1" applyBorder="1" applyAlignment="1">
      <alignment horizontal="left"/>
    </xf>
    <xf numFmtId="0" fontId="71" fillId="17" borderId="133" xfId="0" applyFont="1" applyFill="1" applyBorder="1" applyAlignment="1">
      <alignment horizontal="left" wrapText="1"/>
    </xf>
    <xf numFmtId="0" fontId="71" fillId="17" borderId="131" xfId="0" applyFont="1" applyFill="1" applyBorder="1" applyAlignment="1">
      <alignment horizontal="left" wrapText="1"/>
    </xf>
    <xf numFmtId="0" fontId="71" fillId="17" borderId="130" xfId="0" applyFont="1" applyFill="1" applyBorder="1" applyAlignment="1">
      <alignment horizontal="left" wrapText="1"/>
    </xf>
    <xf numFmtId="0" fontId="28" fillId="16" borderId="47" xfId="0" applyFont="1" applyFill="1" applyBorder="1" applyAlignment="1">
      <alignment horizontal="left"/>
    </xf>
    <xf numFmtId="0" fontId="28" fillId="16" borderId="49" xfId="0" applyFont="1" applyFill="1" applyBorder="1" applyAlignment="1">
      <alignment horizontal="left"/>
    </xf>
    <xf numFmtId="0" fontId="28" fillId="5" borderId="137" xfId="0" applyFont="1" applyFill="1" applyBorder="1"/>
    <xf numFmtId="0" fontId="28" fillId="16" borderId="81" xfId="0" applyFont="1" applyFill="1" applyBorder="1" applyAlignment="1">
      <alignment horizontal="center"/>
    </xf>
    <xf numFmtId="0" fontId="28" fillId="16" borderId="81" xfId="0" applyFont="1" applyFill="1" applyBorder="1" applyAlignment="1">
      <alignment horizontal="left"/>
    </xf>
    <xf numFmtId="0" fontId="28" fillId="5" borderId="81" xfId="0" applyFont="1" applyFill="1" applyBorder="1" applyAlignment="1">
      <alignment horizontal="center"/>
    </xf>
    <xf numFmtId="0" fontId="73" fillId="16" borderId="81" xfId="0" applyFont="1" applyFill="1" applyBorder="1" applyAlignment="1">
      <alignment horizontal="right"/>
    </xf>
    <xf numFmtId="0" fontId="28" fillId="16" borderId="82" xfId="0" applyFont="1" applyFill="1" applyBorder="1" applyAlignment="1">
      <alignment horizontal="center"/>
    </xf>
    <xf numFmtId="0" fontId="43" fillId="16" borderId="41" xfId="0" applyFont="1" applyFill="1" applyBorder="1" applyAlignment="1">
      <alignment horizontal="center"/>
    </xf>
    <xf numFmtId="0" fontId="28" fillId="16" borderId="41" xfId="0" applyFont="1" applyFill="1" applyBorder="1" applyAlignment="1">
      <alignment horizontal="left"/>
    </xf>
    <xf numFmtId="0" fontId="28" fillId="5" borderId="41" xfId="0" applyFont="1" applyFill="1" applyBorder="1" applyAlignment="1">
      <alignment horizontal="center"/>
    </xf>
    <xf numFmtId="0" fontId="28" fillId="16" borderId="41" xfId="0" applyFont="1" applyFill="1" applyBorder="1" applyAlignment="1">
      <alignment horizontal="center"/>
    </xf>
    <xf numFmtId="0" fontId="73" fillId="16" borderId="41" xfId="0" applyFont="1" applyFill="1" applyBorder="1" applyAlignment="1">
      <alignment horizontal="right"/>
    </xf>
    <xf numFmtId="0" fontId="28" fillId="16" borderId="43" xfId="0" applyFont="1" applyFill="1" applyBorder="1" applyAlignment="1">
      <alignment horizontal="center"/>
    </xf>
    <xf numFmtId="0" fontId="28" fillId="16" borderId="41" xfId="0" applyFont="1" applyFill="1" applyBorder="1" applyAlignment="1">
      <alignment horizontal="left" wrapText="1"/>
    </xf>
    <xf numFmtId="0" fontId="28" fillId="16" borderId="45" xfId="0" applyFont="1" applyFill="1" applyBorder="1" applyAlignment="1">
      <alignment horizontal="center"/>
    </xf>
    <xf numFmtId="0" fontId="28" fillId="16" borderId="45" xfId="0" applyFont="1" applyFill="1" applyBorder="1" applyAlignment="1">
      <alignment horizontal="left"/>
    </xf>
    <xf numFmtId="0" fontId="28" fillId="5" borderId="45" xfId="0" applyFont="1" applyFill="1" applyBorder="1" applyAlignment="1">
      <alignment horizontal="center"/>
    </xf>
    <xf numFmtId="0" fontId="73" fillId="16" borderId="45" xfId="0" applyFont="1" applyFill="1" applyBorder="1" applyAlignment="1">
      <alignment horizontal="right"/>
    </xf>
    <xf numFmtId="0" fontId="28" fillId="16" borderId="46" xfId="0" applyFont="1" applyFill="1" applyBorder="1" applyAlignment="1">
      <alignment horizontal="center"/>
    </xf>
    <xf numFmtId="0" fontId="74" fillId="5" borderId="63" xfId="3" applyFont="1" applyFill="1" applyBorder="1"/>
    <xf numFmtId="0" fontId="74" fillId="5" borderId="64" xfId="3" applyFont="1" applyFill="1" applyBorder="1"/>
    <xf numFmtId="0" fontId="74" fillId="5" borderId="65" xfId="3" applyFont="1" applyFill="1" applyBorder="1"/>
    <xf numFmtId="0" fontId="69" fillId="2" borderId="0" xfId="7" applyFont="1" applyFill="1"/>
    <xf numFmtId="0" fontId="69" fillId="2" borderId="0" xfId="3" applyFont="1" applyFill="1"/>
    <xf numFmtId="0" fontId="72" fillId="2" borderId="0" xfId="3" applyFont="1" applyFill="1"/>
    <xf numFmtId="0" fontId="75" fillId="5" borderId="41" xfId="3" applyFont="1" applyFill="1" applyBorder="1"/>
    <xf numFmtId="0" fontId="75" fillId="5" borderId="43" xfId="3" applyFont="1" applyFill="1" applyBorder="1"/>
    <xf numFmtId="0" fontId="75" fillId="5" borderId="45" xfId="7" applyFont="1" applyFill="1" applyBorder="1"/>
    <xf numFmtId="0" fontId="75" fillId="5" borderId="45" xfId="3" applyFont="1" applyFill="1" applyBorder="1"/>
    <xf numFmtId="0" fontId="75" fillId="5" borderId="46" xfId="3" applyFont="1" applyFill="1" applyBorder="1"/>
    <xf numFmtId="0" fontId="75" fillId="5" borderId="84" xfId="3" applyFont="1" applyFill="1" applyBorder="1"/>
    <xf numFmtId="0" fontId="75" fillId="5" borderId="85" xfId="3" applyFont="1" applyFill="1" applyBorder="1"/>
    <xf numFmtId="0" fontId="75" fillId="2" borderId="0" xfId="3" applyFont="1" applyFill="1"/>
    <xf numFmtId="0" fontId="75" fillId="5" borderId="55" xfId="3" applyFont="1" applyFill="1" applyBorder="1"/>
    <xf numFmtId="0" fontId="74" fillId="5" borderId="54" xfId="3" applyFont="1" applyFill="1" applyBorder="1"/>
    <xf numFmtId="0" fontId="75" fillId="5" borderId="53" xfId="3" applyFont="1" applyFill="1" applyBorder="1"/>
    <xf numFmtId="0" fontId="43" fillId="16" borderId="41" xfId="0" applyFont="1" applyFill="1" applyBorder="1" applyAlignment="1">
      <alignment horizontal="left"/>
    </xf>
    <xf numFmtId="0" fontId="43" fillId="5" borderId="137" xfId="0" applyFont="1" applyFill="1" applyBorder="1" applyAlignment="1">
      <alignment horizontal="center"/>
    </xf>
    <xf numFmtId="0" fontId="43" fillId="16" borderId="81" xfId="0" applyFont="1" applyFill="1" applyBorder="1" applyAlignment="1">
      <alignment horizontal="left"/>
    </xf>
    <xf numFmtId="168" fontId="43" fillId="16" borderId="82" xfId="0" applyNumberFormat="1" applyFont="1" applyFill="1" applyBorder="1" applyAlignment="1">
      <alignment horizontal="center"/>
    </xf>
    <xf numFmtId="0" fontId="43" fillId="5" borderId="42" xfId="0" applyFont="1" applyFill="1" applyBorder="1" applyAlignment="1">
      <alignment horizontal="center"/>
    </xf>
    <xf numFmtId="168" fontId="43" fillId="16" borderId="43" xfId="0" applyNumberFormat="1" applyFont="1" applyFill="1" applyBorder="1" applyAlignment="1">
      <alignment horizontal="center"/>
    </xf>
    <xf numFmtId="2" fontId="28" fillId="5" borderId="43" xfId="0" applyNumberFormat="1" applyFont="1" applyFill="1" applyBorder="1" applyAlignment="1">
      <alignment horizontal="center"/>
    </xf>
    <xf numFmtId="0" fontId="43" fillId="5" borderId="44" xfId="0" applyFont="1" applyFill="1" applyBorder="1" applyAlignment="1">
      <alignment horizontal="center"/>
    </xf>
    <xf numFmtId="0" fontId="43" fillId="16" borderId="45" xfId="0" applyFont="1" applyFill="1" applyBorder="1" applyAlignment="1">
      <alignment horizontal="left"/>
    </xf>
    <xf numFmtId="168" fontId="43" fillId="16" borderId="46" xfId="0" applyNumberFormat="1" applyFont="1" applyFill="1" applyBorder="1" applyAlignment="1">
      <alignment horizontal="center"/>
    </xf>
    <xf numFmtId="4" fontId="35" fillId="10" borderId="0" xfId="0" applyNumberFormat="1" applyFont="1" applyFill="1" applyAlignment="1">
      <alignment horizontal="right"/>
    </xf>
    <xf numFmtId="0" fontId="35" fillId="5" borderId="41" xfId="0" applyFont="1" applyFill="1" applyBorder="1" applyAlignment="1">
      <alignment horizontal="right" wrapText="1"/>
    </xf>
    <xf numFmtId="3" fontId="28" fillId="11" borderId="87" xfId="0" applyNumberFormat="1" applyFont="1" applyFill="1" applyBorder="1" applyAlignment="1">
      <alignment horizontal="right"/>
    </xf>
    <xf numFmtId="3" fontId="28" fillId="11" borderId="122" xfId="0" applyNumberFormat="1" applyFont="1" applyFill="1" applyBorder="1" applyAlignment="1">
      <alignment horizontal="right"/>
    </xf>
    <xf numFmtId="4" fontId="28" fillId="10" borderId="143" xfId="0" applyNumberFormat="1" applyFont="1" applyFill="1" applyBorder="1" applyAlignment="1">
      <alignment horizontal="right"/>
    </xf>
    <xf numFmtId="0" fontId="28" fillId="5" borderId="41" xfId="0" applyFont="1" applyFill="1" applyBorder="1" applyAlignment="1">
      <alignment horizontal="left" wrapText="1"/>
    </xf>
    <xf numFmtId="4" fontId="28" fillId="10" borderId="144" xfId="0" applyNumberFormat="1" applyFont="1" applyFill="1" applyBorder="1" applyAlignment="1">
      <alignment horizontal="right"/>
    </xf>
    <xf numFmtId="3" fontId="28" fillId="11" borderId="55" xfId="0" applyNumberFormat="1" applyFont="1" applyFill="1" applyBorder="1" applyAlignment="1">
      <alignment horizontal="right"/>
    </xf>
    <xf numFmtId="4" fontId="52" fillId="10" borderId="0" xfId="0" applyNumberFormat="1" applyFont="1" applyFill="1" applyAlignment="1">
      <alignment horizontal="right"/>
    </xf>
    <xf numFmtId="4" fontId="28" fillId="12" borderId="21" xfId="0" applyNumberFormat="1" applyFont="1" applyFill="1" applyBorder="1" applyAlignment="1">
      <alignment horizontal="right" wrapText="1"/>
    </xf>
    <xf numFmtId="4" fontId="35" fillId="10" borderId="41" xfId="0" applyNumberFormat="1" applyFont="1" applyFill="1" applyBorder="1" applyAlignment="1">
      <alignment horizontal="right"/>
    </xf>
    <xf numFmtId="0" fontId="26" fillId="8" borderId="41" xfId="0" applyFont="1" applyFill="1" applyBorder="1" applyAlignment="1">
      <alignment horizontal="right" wrapText="1"/>
    </xf>
    <xf numFmtId="4" fontId="28" fillId="12" borderId="41" xfId="0" applyNumberFormat="1" applyFont="1" applyFill="1" applyBorder="1" applyAlignment="1">
      <alignment horizontal="right" wrapText="1"/>
    </xf>
    <xf numFmtId="0" fontId="74" fillId="5" borderId="54" xfId="3" applyFont="1" applyFill="1" applyBorder="1" applyAlignment="1">
      <alignment wrapText="1"/>
    </xf>
    <xf numFmtId="0" fontId="46" fillId="13" borderId="51" xfId="0" applyFont="1" applyFill="1" applyBorder="1" applyAlignment="1">
      <alignment horizontal="left"/>
    </xf>
    <xf numFmtId="0" fontId="75" fillId="5" borderId="124" xfId="3" applyFont="1" applyFill="1" applyBorder="1"/>
    <xf numFmtId="0" fontId="75" fillId="5" borderId="59" xfId="3" applyFont="1" applyFill="1" applyBorder="1"/>
    <xf numFmtId="0" fontId="75" fillId="5" borderId="88" xfId="3" applyFont="1" applyFill="1" applyBorder="1"/>
    <xf numFmtId="0" fontId="74" fillId="5" borderId="0" xfId="3" applyFont="1" applyFill="1"/>
    <xf numFmtId="0" fontId="75" fillId="5" borderId="0" xfId="3" applyFont="1" applyFill="1"/>
    <xf numFmtId="0" fontId="75" fillId="5" borderId="120" xfId="3" applyFont="1" applyFill="1" applyBorder="1"/>
    <xf numFmtId="0" fontId="75" fillId="5" borderId="145" xfId="3" applyFont="1" applyFill="1" applyBorder="1"/>
    <xf numFmtId="0" fontId="75" fillId="5" borderId="144" xfId="3" applyFont="1" applyFill="1" applyBorder="1"/>
    <xf numFmtId="0" fontId="75" fillId="5" borderId="143" xfId="3" applyFont="1" applyFill="1" applyBorder="1"/>
    <xf numFmtId="0" fontId="75" fillId="5" borderId="89" xfId="3" applyFont="1" applyFill="1" applyBorder="1"/>
    <xf numFmtId="0" fontId="28" fillId="13" borderId="41" xfId="0" applyFont="1" applyFill="1" applyBorder="1"/>
    <xf numFmtId="0" fontId="74" fillId="5" borderId="146" xfId="3" applyFont="1" applyFill="1" applyBorder="1"/>
    <xf numFmtId="0" fontId="74" fillId="5" borderId="31" xfId="3" applyFont="1" applyFill="1" applyBorder="1"/>
    <xf numFmtId="0" fontId="28" fillId="13" borderId="43" xfId="0" applyFont="1" applyFill="1" applyBorder="1"/>
    <xf numFmtId="0" fontId="75" fillId="13" borderId="84" xfId="3" applyFont="1" applyFill="1" applyBorder="1"/>
    <xf numFmtId="0" fontId="75" fillId="13" borderId="82" xfId="7" applyFont="1" applyFill="1" applyBorder="1"/>
    <xf numFmtId="0" fontId="75" fillId="13" borderId="43" xfId="7" applyFont="1" applyFill="1" applyBorder="1"/>
    <xf numFmtId="0" fontId="75" fillId="13" borderId="46" xfId="7" applyFont="1" applyFill="1" applyBorder="1"/>
    <xf numFmtId="0" fontId="75" fillId="13" borderId="53" xfId="7" applyFont="1" applyFill="1" applyBorder="1"/>
    <xf numFmtId="0" fontId="48" fillId="8" borderId="0" xfId="0" applyFont="1" applyFill="1" applyAlignment="1">
      <alignment vertical="top"/>
    </xf>
    <xf numFmtId="0" fontId="48" fillId="9" borderId="0" xfId="0" applyFont="1" applyFill="1" applyAlignment="1">
      <alignment vertical="top"/>
    </xf>
    <xf numFmtId="0" fontId="28" fillId="13" borderId="42" xfId="0" applyFont="1" applyFill="1" applyBorder="1"/>
    <xf numFmtId="0" fontId="28" fillId="13" borderId="44" xfId="0" applyFont="1" applyFill="1" applyBorder="1"/>
    <xf numFmtId="0" fontId="28" fillId="13" borderId="45" xfId="0" applyFont="1" applyFill="1" applyBorder="1"/>
    <xf numFmtId="0" fontId="58" fillId="5" borderId="0" xfId="0" applyFont="1" applyFill="1"/>
    <xf numFmtId="0" fontId="58" fillId="5" borderId="0" xfId="0" applyFont="1" applyFill="1" applyAlignment="1">
      <alignment horizontal="left"/>
    </xf>
    <xf numFmtId="4" fontId="28" fillId="12" borderId="28" xfId="0" applyNumberFormat="1" applyFont="1" applyFill="1" applyBorder="1" applyAlignment="1">
      <alignment horizontal="right" wrapText="1"/>
    </xf>
    <xf numFmtId="4" fontId="28" fillId="11" borderId="41" xfId="0" applyNumberFormat="1" applyFont="1" applyFill="1" applyBorder="1" applyAlignment="1">
      <alignment wrapText="1"/>
    </xf>
    <xf numFmtId="4" fontId="28" fillId="11" borderId="43" xfId="0" applyNumberFormat="1" applyFont="1" applyFill="1" applyBorder="1" applyAlignment="1">
      <alignment wrapText="1"/>
    </xf>
    <xf numFmtId="0" fontId="28" fillId="15" borderId="0" xfId="0" applyFont="1" applyFill="1"/>
    <xf numFmtId="0" fontId="71" fillId="17" borderId="0" xfId="0" applyFont="1" applyFill="1" applyAlignment="1">
      <alignment horizontal="center"/>
    </xf>
    <xf numFmtId="0" fontId="71" fillId="17" borderId="0" xfId="0" applyFont="1" applyFill="1" applyAlignment="1">
      <alignment horizontal="left"/>
    </xf>
    <xf numFmtId="0" fontId="41" fillId="8" borderId="31" xfId="0" applyFont="1" applyFill="1" applyBorder="1" applyAlignment="1">
      <alignment horizontal="center"/>
    </xf>
    <xf numFmtId="0" fontId="28" fillId="13" borderId="63" xfId="0" applyFont="1" applyFill="1" applyBorder="1" applyAlignment="1">
      <alignment horizontal="left" vertical="top" wrapText="1"/>
    </xf>
    <xf numFmtId="0" fontId="28" fillId="13" borderId="64" xfId="0" applyFont="1" applyFill="1" applyBorder="1" applyAlignment="1">
      <alignment horizontal="left" vertical="top" wrapText="1"/>
    </xf>
    <xf numFmtId="0" fontId="28" fillId="13" borderId="65" xfId="0" applyFont="1" applyFill="1" applyBorder="1" applyAlignment="1">
      <alignment horizontal="left" vertical="top" wrapText="1"/>
    </xf>
    <xf numFmtId="0" fontId="44" fillId="8" borderId="31" xfId="0" applyFont="1" applyFill="1" applyBorder="1" applyAlignment="1">
      <alignment horizontal="left" vertical="top"/>
    </xf>
    <xf numFmtId="0" fontId="44" fillId="8" borderId="32" xfId="0" applyFont="1" applyFill="1" applyBorder="1" applyAlignment="1">
      <alignment horizontal="left" vertical="top"/>
    </xf>
    <xf numFmtId="0" fontId="44" fillId="8" borderId="0" xfId="0" applyFont="1" applyFill="1" applyAlignment="1">
      <alignment horizontal="left" vertical="top"/>
    </xf>
    <xf numFmtId="0" fontId="44" fillId="8" borderId="34" xfId="0" applyFont="1" applyFill="1" applyBorder="1" applyAlignment="1">
      <alignment horizontal="left" vertical="top"/>
    </xf>
    <xf numFmtId="0" fontId="28" fillId="13" borderId="30" xfId="0" applyFont="1" applyFill="1" applyBorder="1" applyAlignment="1">
      <alignment horizontal="left" wrapText="1"/>
    </xf>
    <xf numFmtId="0" fontId="28" fillId="13" borderId="31" xfId="0" applyFont="1" applyFill="1" applyBorder="1" applyAlignment="1">
      <alignment horizontal="left" wrapText="1"/>
    </xf>
    <xf numFmtId="0" fontId="28" fillId="13" borderId="32" xfId="0" applyFont="1" applyFill="1" applyBorder="1" applyAlignment="1">
      <alignment horizontal="left" wrapText="1"/>
    </xf>
    <xf numFmtId="0" fontId="28" fillId="13" borderId="61" xfId="0" applyFont="1" applyFill="1" applyBorder="1" applyAlignment="1">
      <alignment horizontal="left" wrapText="1"/>
    </xf>
    <xf numFmtId="0" fontId="28" fillId="13" borderId="54" xfId="0" applyFont="1" applyFill="1" applyBorder="1" applyAlignment="1">
      <alignment horizontal="left" wrapText="1"/>
    </xf>
    <xf numFmtId="0" fontId="28" fillId="13" borderId="62" xfId="0" applyFont="1" applyFill="1" applyBorder="1" applyAlignment="1">
      <alignment horizontal="left" wrapText="1"/>
    </xf>
    <xf numFmtId="0" fontId="28" fillId="13" borderId="56" xfId="0" applyFont="1" applyFill="1" applyBorder="1" applyAlignment="1">
      <alignment horizontal="left"/>
    </xf>
    <xf numFmtId="0" fontId="28" fillId="13" borderId="55" xfId="0" applyFont="1" applyFill="1" applyBorder="1" applyAlignment="1">
      <alignment horizontal="left"/>
    </xf>
    <xf numFmtId="0" fontId="28" fillId="13" borderId="57" xfId="0" applyFont="1" applyFill="1" applyBorder="1" applyAlignment="1">
      <alignment horizontal="left"/>
    </xf>
    <xf numFmtId="0" fontId="28" fillId="13" borderId="58" xfId="0" applyFont="1" applyFill="1" applyBorder="1" applyAlignment="1">
      <alignment horizontal="left"/>
    </xf>
    <xf numFmtId="0" fontId="28" fillId="13" borderId="59" xfId="0" applyFont="1" applyFill="1" applyBorder="1" applyAlignment="1">
      <alignment horizontal="left"/>
    </xf>
    <xf numFmtId="0" fontId="28" fillId="13" borderId="60" xfId="0" applyFont="1" applyFill="1" applyBorder="1" applyAlignment="1">
      <alignment horizontal="left"/>
    </xf>
    <xf numFmtId="4" fontId="35" fillId="10" borderId="27" xfId="0" applyNumberFormat="1" applyFont="1" applyFill="1" applyBorder="1" applyAlignment="1">
      <alignment horizontal="right" vertical="center"/>
    </xf>
    <xf numFmtId="4" fontId="35" fillId="10" borderId="28" xfId="0" applyNumberFormat="1" applyFont="1" applyFill="1" applyBorder="1" applyAlignment="1">
      <alignment horizontal="right" vertical="center"/>
    </xf>
    <xf numFmtId="4" fontId="35" fillId="10" borderId="72" xfId="0" applyNumberFormat="1" applyFont="1" applyFill="1" applyBorder="1" applyAlignment="1">
      <alignment horizontal="right" vertical="center"/>
    </xf>
    <xf numFmtId="4" fontId="35" fillId="10" borderId="71" xfId="0" applyNumberFormat="1" applyFont="1" applyFill="1" applyBorder="1" applyAlignment="1">
      <alignment horizontal="right" vertical="center"/>
    </xf>
    <xf numFmtId="4" fontId="35" fillId="10" borderId="17" xfId="0" applyNumberFormat="1" applyFont="1" applyFill="1" applyBorder="1" applyAlignment="1">
      <alignment horizontal="right" vertical="center"/>
    </xf>
    <xf numFmtId="4" fontId="35" fillId="10" borderId="0" xfId="0" applyNumberFormat="1" applyFont="1" applyFill="1" applyAlignment="1">
      <alignment horizontal="right" vertical="center"/>
    </xf>
    <xf numFmtId="0" fontId="46" fillId="13" borderId="33" xfId="0" applyFont="1" applyFill="1" applyBorder="1" applyAlignment="1">
      <alignment horizontal="left"/>
    </xf>
    <xf numFmtId="0" fontId="46" fillId="13" borderId="0" xfId="0" applyFont="1" applyFill="1" applyAlignment="1">
      <alignment horizontal="left"/>
    </xf>
    <xf numFmtId="0" fontId="46" fillId="13" borderId="25" xfId="0" applyFont="1" applyFill="1" applyBorder="1" applyAlignment="1">
      <alignment horizontal="center" wrapText="1"/>
    </xf>
    <xf numFmtId="0" fontId="35" fillId="2" borderId="17" xfId="0" applyFont="1" applyFill="1" applyBorder="1" applyAlignment="1">
      <alignment horizontal="right" vertical="center"/>
    </xf>
    <xf numFmtId="0" fontId="35" fillId="2" borderId="18" xfId="0" applyFont="1" applyFill="1" applyBorder="1" applyAlignment="1">
      <alignment horizontal="right" vertical="center"/>
    </xf>
    <xf numFmtId="0" fontId="0" fillId="2" borderId="0" xfId="0" applyFill="1" applyAlignment="1">
      <alignment horizontal="center"/>
    </xf>
    <xf numFmtId="0" fontId="44" fillId="8" borderId="31" xfId="0" applyFont="1" applyFill="1" applyBorder="1" applyAlignment="1">
      <alignment horizontal="center"/>
    </xf>
    <xf numFmtId="0" fontId="44" fillId="8" borderId="32" xfId="0" applyFont="1" applyFill="1" applyBorder="1" applyAlignment="1">
      <alignment horizontal="center"/>
    </xf>
    <xf numFmtId="0" fontId="28" fillId="13" borderId="33" xfId="0" applyFont="1" applyFill="1" applyBorder="1" applyAlignment="1">
      <alignment horizontal="right"/>
    </xf>
    <xf numFmtId="0" fontId="28" fillId="13" borderId="0" xfId="0" applyFont="1" applyFill="1" applyAlignment="1">
      <alignment horizontal="right"/>
    </xf>
    <xf numFmtId="0" fontId="28" fillId="13" borderId="35" xfId="0" applyFont="1" applyFill="1" applyBorder="1" applyAlignment="1">
      <alignment horizontal="right"/>
    </xf>
    <xf numFmtId="0" fontId="28" fillId="13" borderId="36" xfId="0" applyFont="1" applyFill="1" applyBorder="1" applyAlignment="1">
      <alignment horizontal="right"/>
    </xf>
    <xf numFmtId="0" fontId="30" fillId="13" borderId="42" xfId="0" applyFont="1" applyFill="1" applyBorder="1" applyAlignment="1">
      <alignment horizontal="center" vertical="center" wrapText="1"/>
    </xf>
    <xf numFmtId="0" fontId="30" fillId="13" borderId="44" xfId="0" applyFont="1" applyFill="1" applyBorder="1" applyAlignment="1">
      <alignment horizontal="center" vertical="center" wrapText="1"/>
    </xf>
    <xf numFmtId="0" fontId="35" fillId="14" borderId="33" xfId="0" applyFont="1" applyFill="1" applyBorder="1" applyAlignment="1">
      <alignment horizontal="right" wrapText="1"/>
    </xf>
    <xf numFmtId="0" fontId="35" fillId="14" borderId="0" xfId="0" applyFont="1" applyFill="1" applyAlignment="1">
      <alignment horizontal="right" wrapText="1"/>
    </xf>
    <xf numFmtId="0" fontId="44" fillId="8" borderId="31" xfId="0" applyFont="1" applyFill="1" applyBorder="1" applyAlignment="1">
      <alignment horizontal="left" vertical="center" wrapText="1"/>
    </xf>
    <xf numFmtId="0" fontId="44" fillId="8" borderId="0" xfId="0" applyFont="1" applyFill="1" applyAlignment="1">
      <alignment horizontal="left" vertical="center" wrapText="1"/>
    </xf>
    <xf numFmtId="0" fontId="28" fillId="14" borderId="33" xfId="0" applyFont="1" applyFill="1" applyBorder="1" applyAlignment="1">
      <alignment horizontal="left" vertical="top" wrapText="1"/>
    </xf>
    <xf numFmtId="0" fontId="28" fillId="14" borderId="0" xfId="0" applyFont="1" applyFill="1" applyAlignment="1">
      <alignment horizontal="left" vertical="top" wrapText="1"/>
    </xf>
    <xf numFmtId="49" fontId="0" fillId="2" borderId="0" xfId="0" applyNumberFormat="1" applyFill="1" applyAlignment="1">
      <alignment horizontal="left" wrapText="1"/>
    </xf>
    <xf numFmtId="0" fontId="27" fillId="13" borderId="42" xfId="0" applyFont="1" applyFill="1" applyBorder="1" applyAlignment="1">
      <alignment horizontal="center" vertical="center"/>
    </xf>
    <xf numFmtId="0" fontId="28" fillId="13" borderId="0" xfId="0" applyFont="1" applyFill="1" applyAlignment="1">
      <alignment horizontal="left" vertical="center" wrapText="1"/>
    </xf>
    <xf numFmtId="0" fontId="28" fillId="13" borderId="34" xfId="0" applyFont="1" applyFill="1" applyBorder="1" applyAlignment="1">
      <alignment horizontal="left" vertical="center" wrapText="1"/>
    </xf>
    <xf numFmtId="0" fontId="28" fillId="13" borderId="0" xfId="0" applyFont="1" applyFill="1" applyAlignment="1">
      <alignment horizontal="left" vertical="center"/>
    </xf>
    <xf numFmtId="0" fontId="28" fillId="13" borderId="34" xfId="0" applyFont="1" applyFill="1" applyBorder="1" applyAlignment="1">
      <alignment horizontal="left" vertical="center"/>
    </xf>
    <xf numFmtId="0" fontId="28" fillId="13" borderId="0" xfId="0" applyFont="1" applyFill="1" applyAlignment="1">
      <alignment horizontal="left" vertical="top" wrapText="1"/>
    </xf>
    <xf numFmtId="0" fontId="28" fillId="13" borderId="34" xfId="0" applyFont="1" applyFill="1" applyBorder="1" applyAlignment="1">
      <alignment horizontal="left" vertical="top" wrapText="1"/>
    </xf>
    <xf numFmtId="49" fontId="28" fillId="5" borderId="0" xfId="0" applyNumberFormat="1" applyFont="1" applyFill="1" applyAlignment="1">
      <alignment horizontal="left" wrapText="1"/>
    </xf>
    <xf numFmtId="49" fontId="28" fillId="5" borderId="34" xfId="0" applyNumberFormat="1" applyFont="1" applyFill="1" applyBorder="1" applyAlignment="1">
      <alignment horizontal="left" wrapText="1"/>
    </xf>
    <xf numFmtId="0" fontId="44" fillId="8" borderId="0" xfId="0" applyFont="1" applyFill="1" applyAlignment="1">
      <alignment horizontal="left"/>
    </xf>
    <xf numFmtId="0" fontId="44" fillId="8" borderId="34" xfId="0" applyFont="1" applyFill="1" applyBorder="1" applyAlignment="1">
      <alignment horizontal="left"/>
    </xf>
    <xf numFmtId="49" fontId="28" fillId="5" borderId="0" xfId="0" applyNumberFormat="1" applyFont="1" applyFill="1" applyAlignment="1">
      <alignment horizontal="left"/>
    </xf>
    <xf numFmtId="49" fontId="28" fillId="5" borderId="34" xfId="0" applyNumberFormat="1" applyFont="1" applyFill="1" applyBorder="1" applyAlignment="1">
      <alignment horizontal="left"/>
    </xf>
    <xf numFmtId="49" fontId="26" fillId="8" borderId="0" xfId="0" applyNumberFormat="1" applyFont="1" applyFill="1" applyAlignment="1">
      <alignment horizontal="left"/>
    </xf>
    <xf numFmtId="49" fontId="26" fillId="8" borderId="34" xfId="0" applyNumberFormat="1" applyFont="1" applyFill="1" applyBorder="1" applyAlignment="1">
      <alignment horizontal="left"/>
    </xf>
    <xf numFmtId="49" fontId="28" fillId="5" borderId="36" xfId="0" applyNumberFormat="1" applyFont="1" applyFill="1" applyBorder="1" applyAlignment="1">
      <alignment horizontal="left"/>
    </xf>
    <xf numFmtId="49" fontId="28" fillId="5" borderId="37" xfId="0" applyNumberFormat="1" applyFont="1" applyFill="1" applyBorder="1" applyAlignment="1">
      <alignment horizontal="left"/>
    </xf>
    <xf numFmtId="0" fontId="35" fillId="13" borderId="0" xfId="0" applyFont="1" applyFill="1" applyAlignment="1">
      <alignment horizontal="left" wrapText="1"/>
    </xf>
    <xf numFmtId="0" fontId="35" fillId="13" borderId="34" xfId="0" applyFont="1" applyFill="1" applyBorder="1" applyAlignment="1">
      <alignment horizontal="left" wrapText="1"/>
    </xf>
    <xf numFmtId="0" fontId="41" fillId="8" borderId="32" xfId="0" applyFont="1" applyFill="1" applyBorder="1" applyAlignment="1">
      <alignment horizontal="center"/>
    </xf>
    <xf numFmtId="0" fontId="74" fillId="5" borderId="141" xfId="3" applyFont="1" applyFill="1" applyBorder="1" applyAlignment="1">
      <alignment horizontal="center" vertical="center"/>
    </xf>
    <xf numFmtId="0" fontId="74" fillId="5" borderId="120" xfId="3" applyFont="1" applyFill="1" applyBorder="1" applyAlignment="1">
      <alignment horizontal="center" vertical="center"/>
    </xf>
    <xf numFmtId="0" fontId="74" fillId="5" borderId="142" xfId="3" applyFont="1" applyFill="1" applyBorder="1" applyAlignment="1">
      <alignment horizontal="center" vertical="center"/>
    </xf>
    <xf numFmtId="0" fontId="74" fillId="5" borderId="47" xfId="3" applyFont="1" applyFill="1" applyBorder="1" applyAlignment="1">
      <alignment horizontal="center" vertical="center"/>
    </xf>
    <xf numFmtId="0" fontId="74" fillId="5" borderId="48" xfId="3" applyFont="1" applyFill="1" applyBorder="1" applyAlignment="1">
      <alignment horizontal="center" vertical="center"/>
    </xf>
    <xf numFmtId="0" fontId="74" fillId="5" borderId="49" xfId="3" applyFont="1" applyFill="1" applyBorder="1" applyAlignment="1">
      <alignment horizontal="center" vertical="center"/>
    </xf>
    <xf numFmtId="0" fontId="74" fillId="5" borderId="138" xfId="3" applyFont="1" applyFill="1" applyBorder="1" applyAlignment="1">
      <alignment horizontal="center" vertical="center"/>
    </xf>
    <xf numFmtId="0" fontId="74" fillId="5" borderId="139" xfId="3" applyFont="1" applyFill="1" applyBorder="1" applyAlignment="1">
      <alignment horizontal="center" vertical="center"/>
    </xf>
    <xf numFmtId="0" fontId="74" fillId="5" borderId="140" xfId="3" applyFont="1" applyFill="1" applyBorder="1" applyAlignment="1">
      <alignment horizontal="center" vertical="center"/>
    </xf>
    <xf numFmtId="0" fontId="74" fillId="5" borderId="137" xfId="3" applyFont="1" applyFill="1" applyBorder="1" applyAlignment="1">
      <alignment horizontal="center" vertical="center"/>
    </xf>
    <xf numFmtId="0" fontId="74" fillId="5" borderId="42" xfId="3" applyFont="1" applyFill="1" applyBorder="1" applyAlignment="1">
      <alignment horizontal="center" vertical="center"/>
    </xf>
    <xf numFmtId="0" fontId="74" fillId="5" borderId="44" xfId="3" applyFont="1" applyFill="1" applyBorder="1" applyAlignment="1">
      <alignment horizontal="center" vertical="center"/>
    </xf>
    <xf numFmtId="0" fontId="8" fillId="2" borderId="0" xfId="0" applyFont="1" applyFill="1" applyAlignment="1">
      <alignment horizontal="center"/>
    </xf>
    <xf numFmtId="0" fontId="0" fillId="2" borderId="0" xfId="0" applyFill="1" applyAlignment="1">
      <alignment horizontal="center" vertical="center"/>
    </xf>
    <xf numFmtId="0" fontId="36" fillId="8" borderId="30" xfId="0" applyFont="1" applyFill="1" applyBorder="1" applyAlignment="1">
      <alignment horizontal="left" vertical="top"/>
    </xf>
    <xf numFmtId="0" fontId="36" fillId="8" borderId="31" xfId="0" applyFont="1" applyFill="1" applyBorder="1" applyAlignment="1">
      <alignment horizontal="left" vertical="top"/>
    </xf>
    <xf numFmtId="0" fontId="36" fillId="8" borderId="32" xfId="0" applyFont="1" applyFill="1" applyBorder="1" applyAlignment="1">
      <alignment horizontal="left" vertical="top"/>
    </xf>
    <xf numFmtId="4" fontId="28" fillId="12" borderId="14" xfId="0" applyNumberFormat="1" applyFont="1" applyFill="1" applyBorder="1" applyAlignment="1">
      <alignment horizontal="left"/>
    </xf>
    <xf numFmtId="0" fontId="26" fillId="8" borderId="0" xfId="0" applyFont="1" applyFill="1" applyAlignment="1">
      <alignment horizontal="left"/>
    </xf>
    <xf numFmtId="0" fontId="28" fillId="5" borderId="0" xfId="0" applyFont="1" applyFill="1" applyAlignment="1">
      <alignment horizontal="left" wrapText="1"/>
    </xf>
    <xf numFmtId="0" fontId="28" fillId="5" borderId="34" xfId="0" applyFont="1" applyFill="1" applyBorder="1" applyAlignment="1">
      <alignment horizontal="left" wrapText="1"/>
    </xf>
    <xf numFmtId="49" fontId="28" fillId="5" borderId="36" xfId="0" applyNumberFormat="1" applyFont="1" applyFill="1" applyBorder="1" applyAlignment="1">
      <alignment horizontal="left" wrapText="1"/>
    </xf>
    <xf numFmtId="49" fontId="28" fillId="5" borderId="37" xfId="0" applyNumberFormat="1" applyFont="1" applyFill="1" applyBorder="1" applyAlignment="1">
      <alignment horizontal="left" wrapText="1"/>
    </xf>
    <xf numFmtId="0" fontId="44" fillId="8" borderId="8" xfId="0" applyFont="1" applyFill="1" applyBorder="1" applyAlignment="1">
      <alignment horizontal="left"/>
    </xf>
    <xf numFmtId="0" fontId="44" fillId="8" borderId="114" xfId="0" applyFont="1" applyFill="1" applyBorder="1" applyAlignment="1">
      <alignment horizontal="left"/>
    </xf>
    <xf numFmtId="0" fontId="30" fillId="5" borderId="52" xfId="0" applyFont="1" applyFill="1" applyBorder="1" applyAlignment="1">
      <alignment horizontal="center" vertical="center" wrapText="1"/>
    </xf>
    <xf numFmtId="0" fontId="30" fillId="5" borderId="69" xfId="0" applyFont="1" applyFill="1" applyBorder="1" applyAlignment="1">
      <alignment horizontal="center" vertical="center" wrapText="1"/>
    </xf>
    <xf numFmtId="0" fontId="27" fillId="5" borderId="52" xfId="0" applyFont="1" applyFill="1" applyBorder="1" applyAlignment="1">
      <alignment horizontal="center" vertical="center"/>
    </xf>
    <xf numFmtId="0" fontId="27" fillId="5" borderId="33" xfId="0" applyFont="1" applyFill="1" applyBorder="1" applyAlignment="1">
      <alignment horizontal="center" vertical="center"/>
    </xf>
    <xf numFmtId="0" fontId="30" fillId="5" borderId="33"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28" fillId="5" borderId="33" xfId="0" applyFont="1" applyFill="1" applyBorder="1" applyAlignment="1">
      <alignment horizontal="right" wrapText="1"/>
    </xf>
    <xf numFmtId="0" fontId="28" fillId="5" borderId="0" xfId="0" applyFont="1" applyFill="1" applyAlignment="1">
      <alignment horizontal="right" wrapText="1"/>
    </xf>
    <xf numFmtId="0" fontId="28" fillId="5" borderId="33" xfId="0" applyFont="1" applyFill="1" applyBorder="1" applyAlignment="1">
      <alignment horizontal="right"/>
    </xf>
    <xf numFmtId="0" fontId="28" fillId="5" borderId="0" xfId="0" applyFont="1" applyFill="1" applyAlignment="1">
      <alignment horizontal="right"/>
    </xf>
    <xf numFmtId="0" fontId="28" fillId="5" borderId="35" xfId="0" applyFont="1" applyFill="1" applyBorder="1" applyAlignment="1">
      <alignment horizontal="right"/>
    </xf>
    <xf numFmtId="0" fontId="28" fillId="5" borderId="36" xfId="0" applyFont="1" applyFill="1" applyBorder="1" applyAlignment="1">
      <alignment horizontal="right"/>
    </xf>
    <xf numFmtId="0" fontId="31" fillId="5" borderId="35" xfId="0" applyFont="1" applyFill="1" applyBorder="1" applyAlignment="1">
      <alignment horizontal="right"/>
    </xf>
    <xf numFmtId="0" fontId="31" fillId="5" borderId="36" xfId="0" applyFont="1" applyFill="1" applyBorder="1" applyAlignment="1">
      <alignment horizontal="right"/>
    </xf>
    <xf numFmtId="0" fontId="49" fillId="5" borderId="33" xfId="0" applyFont="1" applyFill="1" applyBorder="1" applyAlignment="1">
      <alignment horizontal="center" vertical="center"/>
    </xf>
    <xf numFmtId="0" fontId="49" fillId="5" borderId="0" xfId="0" applyFont="1" applyFill="1" applyAlignment="1">
      <alignment horizontal="center" vertical="center"/>
    </xf>
    <xf numFmtId="0" fontId="26" fillId="8" borderId="31" xfId="0" applyFont="1" applyFill="1" applyBorder="1" applyAlignment="1">
      <alignment horizontal="left"/>
    </xf>
    <xf numFmtId="0" fontId="26" fillId="8" borderId="32" xfId="0" applyFont="1" applyFill="1" applyBorder="1" applyAlignment="1">
      <alignment horizontal="left"/>
    </xf>
    <xf numFmtId="0" fontId="26" fillId="8" borderId="10" xfId="0" applyFont="1" applyFill="1" applyBorder="1" applyAlignment="1">
      <alignment horizontal="left"/>
    </xf>
    <xf numFmtId="0" fontId="26" fillId="8" borderId="99" xfId="0" applyFont="1" applyFill="1" applyBorder="1" applyAlignment="1">
      <alignment horizontal="left"/>
    </xf>
    <xf numFmtId="0" fontId="49" fillId="5" borderId="116" xfId="0" applyFont="1" applyFill="1" applyBorder="1" applyAlignment="1">
      <alignment horizontal="center" vertical="center"/>
    </xf>
    <xf numFmtId="0" fontId="28" fillId="2" borderId="0" xfId="0" applyFont="1" applyFill="1" applyAlignment="1">
      <alignment horizontal="left" wrapText="1"/>
    </xf>
    <xf numFmtId="0" fontId="28" fillId="2" borderId="1" xfId="0" applyFont="1" applyFill="1" applyBorder="1" applyAlignment="1">
      <alignment horizontal="left" wrapText="1"/>
    </xf>
    <xf numFmtId="0" fontId="26" fillId="8" borderId="31" xfId="0" applyFont="1" applyFill="1" applyBorder="1" applyAlignment="1">
      <alignment horizontal="center"/>
    </xf>
    <xf numFmtId="0" fontId="26" fillId="8" borderId="0" xfId="0" applyFont="1" applyFill="1" applyAlignment="1">
      <alignment horizontal="center"/>
    </xf>
    <xf numFmtId="0" fontId="28" fillId="12" borderId="25" xfId="0" applyFont="1" applyFill="1" applyBorder="1" applyAlignment="1">
      <alignment horizontal="right"/>
    </xf>
    <xf numFmtId="0" fontId="28" fillId="12" borderId="51" xfId="0" applyFont="1" applyFill="1" applyBorder="1" applyAlignment="1">
      <alignment horizontal="right"/>
    </xf>
    <xf numFmtId="0" fontId="28" fillId="12" borderId="92" xfId="0" applyFont="1" applyFill="1" applyBorder="1" applyAlignment="1">
      <alignment horizontal="right"/>
    </xf>
    <xf numFmtId="0" fontId="28" fillId="12" borderId="115" xfId="0" applyFont="1" applyFill="1" applyBorder="1" applyAlignment="1">
      <alignment horizontal="right"/>
    </xf>
    <xf numFmtId="3" fontId="28" fillId="12" borderId="143" xfId="0" applyNumberFormat="1" applyFont="1" applyFill="1" applyBorder="1" applyAlignment="1">
      <alignment horizontal="center"/>
    </xf>
    <xf numFmtId="0" fontId="28" fillId="5" borderId="0" xfId="0" applyFont="1" applyFill="1" applyAlignment="1">
      <alignment horizontal="left" vertical="center" wrapText="1"/>
    </xf>
    <xf numFmtId="3" fontId="28" fillId="12" borderId="41" xfId="0" applyNumberFormat="1" applyFont="1" applyFill="1" applyBorder="1" applyAlignment="1">
      <alignment horizontal="center"/>
    </xf>
    <xf numFmtId="0" fontId="28" fillId="5" borderId="41" xfId="0" applyFont="1" applyFill="1" applyBorder="1" applyAlignment="1">
      <alignment horizontal="left" wrapText="1"/>
    </xf>
    <xf numFmtId="0" fontId="28" fillId="5" borderId="0" xfId="0" applyFont="1" applyFill="1" applyAlignment="1">
      <alignment horizontal="left" vertical="top" wrapText="1"/>
    </xf>
    <xf numFmtId="0" fontId="28" fillId="5" borderId="34" xfId="0" applyFont="1" applyFill="1" applyBorder="1" applyAlignment="1">
      <alignment horizontal="left" vertical="top" wrapText="1"/>
    </xf>
    <xf numFmtId="3" fontId="28" fillId="11" borderId="105" xfId="0" applyNumberFormat="1" applyFont="1" applyFill="1" applyBorder="1" applyAlignment="1">
      <alignment horizontal="right"/>
    </xf>
    <xf numFmtId="3" fontId="28" fillId="11" borderId="28" xfId="0" applyNumberFormat="1" applyFont="1" applyFill="1" applyBorder="1" applyAlignment="1">
      <alignment horizontal="right"/>
    </xf>
    <xf numFmtId="3" fontId="28" fillId="11" borderId="14" xfId="0" applyNumberFormat="1" applyFont="1" applyFill="1" applyBorder="1" applyAlignment="1">
      <alignment horizontal="right"/>
    </xf>
    <xf numFmtId="3" fontId="28" fillId="11" borderId="27" xfId="0" applyNumberFormat="1" applyFont="1" applyFill="1" applyBorder="1" applyAlignment="1">
      <alignment horizontal="right"/>
    </xf>
    <xf numFmtId="0" fontId="28" fillId="5" borderId="33" xfId="0" applyFont="1" applyFill="1" applyBorder="1" applyAlignment="1">
      <alignment horizontal="left"/>
    </xf>
    <xf numFmtId="0" fontId="28" fillId="5" borderId="0" xfId="0" applyFont="1" applyFill="1" applyAlignment="1">
      <alignment horizontal="left"/>
    </xf>
    <xf numFmtId="0" fontId="26" fillId="8" borderId="33"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28" fillId="5" borderId="34" xfId="0" applyFont="1" applyFill="1" applyBorder="1" applyAlignment="1">
      <alignment horizontal="left"/>
    </xf>
    <xf numFmtId="0" fontId="26" fillId="8" borderId="32" xfId="0" applyFont="1" applyFill="1" applyBorder="1" applyAlignment="1">
      <alignment horizontal="center"/>
    </xf>
    <xf numFmtId="0" fontId="28" fillId="5" borderId="36" xfId="0" applyFont="1" applyFill="1" applyBorder="1" applyAlignment="1">
      <alignment horizontal="left"/>
    </xf>
    <xf numFmtId="0" fontId="28" fillId="5" borderId="37" xfId="0" applyFont="1" applyFill="1" applyBorder="1" applyAlignment="1">
      <alignment horizontal="left"/>
    </xf>
    <xf numFmtId="3" fontId="28" fillId="12" borderId="41" xfId="0" applyNumberFormat="1" applyFont="1" applyFill="1" applyBorder="1" applyAlignment="1">
      <alignment horizontal="left"/>
    </xf>
    <xf numFmtId="0" fontId="35" fillId="5" borderId="84" xfId="0" applyFont="1" applyFill="1" applyBorder="1" applyAlignment="1">
      <alignment horizontal="left" wrapText="1"/>
    </xf>
    <xf numFmtId="0" fontId="35" fillId="5" borderId="87" xfId="0" applyFont="1" applyFill="1" applyBorder="1" applyAlignment="1">
      <alignment horizontal="left" wrapText="1"/>
    </xf>
    <xf numFmtId="0" fontId="28" fillId="5" borderId="69" xfId="0" applyFont="1" applyFill="1" applyBorder="1" applyAlignment="1">
      <alignment horizontal="right"/>
    </xf>
    <xf numFmtId="0" fontId="28" fillId="5" borderId="26" xfId="0" applyFont="1" applyFill="1" applyBorder="1" applyAlignment="1">
      <alignment horizontal="right"/>
    </xf>
    <xf numFmtId="0" fontId="44" fillId="8" borderId="111" xfId="0" applyFont="1" applyFill="1" applyBorder="1" applyAlignment="1">
      <alignment horizontal="center"/>
    </xf>
    <xf numFmtId="0" fontId="44" fillId="8" borderId="29" xfId="0" applyFont="1" applyFill="1" applyBorder="1" applyAlignment="1">
      <alignment horizontal="center"/>
    </xf>
    <xf numFmtId="0" fontId="44" fillId="8" borderId="105" xfId="0" applyFont="1" applyFill="1" applyBorder="1" applyAlignment="1">
      <alignment horizontal="center"/>
    </xf>
    <xf numFmtId="0" fontId="44" fillId="8" borderId="52" xfId="0" applyFont="1" applyFill="1" applyBorder="1" applyAlignment="1">
      <alignment horizontal="center"/>
    </xf>
    <xf numFmtId="0" fontId="44" fillId="8" borderId="20" xfId="0" applyFont="1" applyFill="1" applyBorder="1" applyAlignment="1">
      <alignment horizontal="center"/>
    </xf>
    <xf numFmtId="0" fontId="44" fillId="8" borderId="50" xfId="0" applyFont="1" applyFill="1" applyBorder="1" applyAlignment="1">
      <alignment horizontal="center"/>
    </xf>
    <xf numFmtId="0" fontId="28" fillId="5" borderId="23" xfId="0" applyFont="1" applyFill="1" applyBorder="1" applyAlignment="1">
      <alignment horizontal="right"/>
    </xf>
    <xf numFmtId="0" fontId="28" fillId="5" borderId="30" xfId="0" applyFont="1" applyFill="1" applyBorder="1" applyAlignment="1">
      <alignment horizontal="right"/>
    </xf>
    <xf numFmtId="0" fontId="28" fillId="5" borderId="79" xfId="0" applyFont="1" applyFill="1" applyBorder="1" applyAlignment="1">
      <alignment horizontal="right"/>
    </xf>
    <xf numFmtId="0" fontId="35" fillId="5" borderId="0" xfId="0" applyFont="1" applyFill="1" applyAlignment="1">
      <alignment horizontal="left" wrapText="1"/>
    </xf>
    <xf numFmtId="0" fontId="35" fillId="5" borderId="34" xfId="0" applyFont="1" applyFill="1" applyBorder="1" applyAlignment="1">
      <alignment horizontal="left" wrapText="1"/>
    </xf>
    <xf numFmtId="0" fontId="28" fillId="2" borderId="0" xfId="0" applyFont="1" applyFill="1" applyAlignment="1">
      <alignment horizontal="left"/>
    </xf>
    <xf numFmtId="0" fontId="28" fillId="5" borderId="90" xfId="0" applyFont="1" applyFill="1" applyBorder="1" applyAlignment="1">
      <alignment horizontal="right"/>
    </xf>
    <xf numFmtId="0" fontId="28" fillId="5" borderId="91" xfId="0" applyFont="1" applyFill="1" applyBorder="1" applyAlignment="1">
      <alignment horizontal="right"/>
    </xf>
    <xf numFmtId="0" fontId="28" fillId="5" borderId="93" xfId="0" applyFont="1" applyFill="1" applyBorder="1" applyAlignment="1">
      <alignment horizontal="right"/>
    </xf>
    <xf numFmtId="0" fontId="28" fillId="5" borderId="4" xfId="0" applyFont="1" applyFill="1" applyBorder="1" applyAlignment="1">
      <alignment horizontal="right"/>
    </xf>
    <xf numFmtId="0" fontId="28" fillId="5" borderId="36" xfId="0" applyFont="1" applyFill="1" applyBorder="1" applyAlignment="1">
      <alignment horizontal="center"/>
    </xf>
    <xf numFmtId="0" fontId="28" fillId="5" borderId="37" xfId="0" applyFont="1" applyFill="1" applyBorder="1" applyAlignment="1">
      <alignment horizontal="center"/>
    </xf>
    <xf numFmtId="0" fontId="26" fillId="8" borderId="19" xfId="0" applyFont="1" applyFill="1" applyBorder="1" applyAlignment="1">
      <alignment horizontal="center"/>
    </xf>
    <xf numFmtId="0" fontId="26" fillId="8" borderId="20" xfId="0" applyFont="1" applyFill="1" applyBorder="1" applyAlignment="1">
      <alignment horizontal="center"/>
    </xf>
    <xf numFmtId="0" fontId="26" fillId="8" borderId="21" xfId="0" applyFont="1" applyFill="1" applyBorder="1" applyAlignment="1">
      <alignment horizontal="center"/>
    </xf>
    <xf numFmtId="0" fontId="26" fillId="8" borderId="50" xfId="0" applyFont="1" applyFill="1" applyBorder="1" applyAlignment="1">
      <alignment horizontal="center"/>
    </xf>
    <xf numFmtId="0" fontId="35" fillId="5" borderId="22" xfId="0" applyFont="1" applyFill="1" applyBorder="1" applyAlignment="1">
      <alignment horizontal="center"/>
    </xf>
    <xf numFmtId="0" fontId="35" fillId="5" borderId="0" xfId="0" applyFont="1" applyFill="1" applyAlignment="1">
      <alignment horizontal="center"/>
    </xf>
    <xf numFmtId="0" fontId="35" fillId="5" borderId="23" xfId="0" applyFont="1" applyFill="1" applyBorder="1" applyAlignment="1">
      <alignment horizontal="center"/>
    </xf>
    <xf numFmtId="0" fontId="44" fillId="8" borderId="31" xfId="0" applyFont="1" applyFill="1" applyBorder="1" applyAlignment="1">
      <alignment horizontal="left"/>
    </xf>
    <xf numFmtId="0" fontId="44" fillId="8" borderId="32" xfId="0" applyFont="1" applyFill="1" applyBorder="1" applyAlignment="1">
      <alignment horizontal="left"/>
    </xf>
    <xf numFmtId="0" fontId="35" fillId="5" borderId="34" xfId="0" applyFont="1" applyFill="1" applyBorder="1" applyAlignment="1">
      <alignment horizontal="center"/>
    </xf>
    <xf numFmtId="0" fontId="28" fillId="5" borderId="19" xfId="0" applyFont="1" applyFill="1" applyBorder="1" applyAlignment="1">
      <alignment horizontal="center" vertical="center"/>
    </xf>
    <xf numFmtId="0" fontId="28" fillId="5" borderId="22" xfId="0" applyFont="1" applyFill="1" applyBorder="1" applyAlignment="1">
      <alignment horizontal="center" vertical="center"/>
    </xf>
    <xf numFmtId="0" fontId="28" fillId="5" borderId="24" xfId="0" applyFont="1" applyFill="1" applyBorder="1" applyAlignment="1">
      <alignment horizontal="center" vertical="center"/>
    </xf>
    <xf numFmtId="0" fontId="31" fillId="5" borderId="78" xfId="0" applyFont="1" applyFill="1" applyBorder="1" applyAlignment="1">
      <alignment horizontal="right"/>
    </xf>
    <xf numFmtId="0" fontId="28" fillId="5" borderId="33" xfId="0" applyFont="1" applyFill="1" applyBorder="1" applyAlignment="1">
      <alignment horizontal="left" wrapText="1"/>
    </xf>
    <xf numFmtId="171" fontId="28" fillId="5" borderId="33" xfId="0" applyNumberFormat="1" applyFont="1" applyFill="1" applyBorder="1" applyAlignment="1">
      <alignment horizontal="left" wrapText="1"/>
    </xf>
    <xf numFmtId="171" fontId="28" fillId="5" borderId="0" xfId="0" applyNumberFormat="1" applyFont="1" applyFill="1" applyAlignment="1">
      <alignment horizontal="left" wrapText="1"/>
    </xf>
    <xf numFmtId="171" fontId="28" fillId="5" borderId="34" xfId="0" applyNumberFormat="1" applyFont="1" applyFill="1" applyBorder="1" applyAlignment="1">
      <alignment horizontal="left" wrapText="1"/>
    </xf>
    <xf numFmtId="4" fontId="35" fillId="2" borderId="0" xfId="0" applyNumberFormat="1" applyFont="1" applyFill="1" applyAlignment="1">
      <alignment horizontal="right" wrapText="1"/>
    </xf>
    <xf numFmtId="0" fontId="28" fillId="5" borderId="42" xfId="0" applyFont="1" applyFill="1" applyBorder="1" applyAlignment="1">
      <alignment horizontal="center" vertical="center" wrapText="1"/>
    </xf>
    <xf numFmtId="0" fontId="28" fillId="5" borderId="44" xfId="0" applyFont="1" applyFill="1" applyBorder="1" applyAlignment="1">
      <alignment horizontal="center" vertical="center" wrapText="1"/>
    </xf>
    <xf numFmtId="0" fontId="28" fillId="5" borderId="42" xfId="0" applyFont="1" applyFill="1" applyBorder="1" applyAlignment="1">
      <alignment horizontal="center" wrapText="1"/>
    </xf>
    <xf numFmtId="4" fontId="35" fillId="10" borderId="39" xfId="0" applyNumberFormat="1" applyFont="1" applyFill="1" applyBorder="1" applyAlignment="1">
      <alignment horizontal="right"/>
    </xf>
    <xf numFmtId="4" fontId="35" fillId="10" borderId="40" xfId="0" applyNumberFormat="1" applyFont="1" applyFill="1" applyBorder="1" applyAlignment="1">
      <alignment horizontal="right"/>
    </xf>
    <xf numFmtId="4" fontId="35" fillId="10" borderId="102" xfId="0" applyNumberFormat="1" applyFont="1" applyFill="1" applyBorder="1" applyAlignment="1">
      <alignment horizontal="right"/>
    </xf>
    <xf numFmtId="0" fontId="26" fillId="8" borderId="103" xfId="0" applyFont="1" applyFill="1" applyBorder="1" applyAlignment="1">
      <alignment horizontal="center"/>
    </xf>
    <xf numFmtId="0" fontId="26" fillId="8" borderId="30" xfId="0" applyFont="1" applyFill="1" applyBorder="1" applyAlignment="1">
      <alignment horizontal="center"/>
    </xf>
    <xf numFmtId="14" fontId="26" fillId="8" borderId="30" xfId="0" applyNumberFormat="1" applyFont="1" applyFill="1" applyBorder="1" applyAlignment="1">
      <alignment horizontal="center"/>
    </xf>
    <xf numFmtId="14" fontId="26" fillId="8" borderId="31" xfId="0" applyNumberFormat="1" applyFont="1" applyFill="1" applyBorder="1" applyAlignment="1">
      <alignment horizontal="center"/>
    </xf>
    <xf numFmtId="14" fontId="26" fillId="8" borderId="32" xfId="0" applyNumberFormat="1" applyFont="1" applyFill="1" applyBorder="1" applyAlignment="1">
      <alignment horizontal="center"/>
    </xf>
    <xf numFmtId="4" fontId="31" fillId="10" borderId="36" xfId="0" applyNumberFormat="1" applyFont="1" applyFill="1" applyBorder="1" applyAlignment="1">
      <alignment horizontal="right"/>
    </xf>
    <xf numFmtId="4" fontId="31" fillId="10" borderId="37" xfId="0" applyNumberFormat="1" applyFont="1" applyFill="1" applyBorder="1" applyAlignment="1">
      <alignment horizontal="right"/>
    </xf>
    <xf numFmtId="14" fontId="28" fillId="5" borderId="33" xfId="0" applyNumberFormat="1" applyFont="1" applyFill="1" applyBorder="1" applyAlignment="1">
      <alignment horizontal="right" vertical="center" wrapText="1"/>
    </xf>
    <xf numFmtId="14" fontId="28" fillId="5" borderId="0" xfId="0" applyNumberFormat="1" applyFont="1" applyFill="1" applyAlignment="1">
      <alignment horizontal="right" vertical="center" wrapText="1"/>
    </xf>
    <xf numFmtId="0" fontId="0" fillId="5" borderId="0" xfId="0" applyFill="1" applyAlignment="1">
      <alignment horizontal="left"/>
    </xf>
    <xf numFmtId="0" fontId="28" fillId="5" borderId="22" xfId="0" applyFont="1" applyFill="1" applyBorder="1" applyAlignment="1">
      <alignment horizontal="right"/>
    </xf>
    <xf numFmtId="0" fontId="0" fillId="4" borderId="19"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50" xfId="0" applyFill="1" applyBorder="1" applyAlignment="1">
      <alignment horizontal="center"/>
    </xf>
    <xf numFmtId="0" fontId="1" fillId="5" borderId="22" xfId="0" applyFont="1" applyFill="1" applyBorder="1" applyAlignment="1">
      <alignment horizontal="center"/>
    </xf>
    <xf numFmtId="0" fontId="1" fillId="5" borderId="0" xfId="0" applyFont="1" applyFill="1" applyAlignment="1">
      <alignment horizontal="center"/>
    </xf>
    <xf numFmtId="0" fontId="1" fillId="5" borderId="23" xfId="0" applyFont="1" applyFill="1" applyBorder="1" applyAlignment="1">
      <alignment horizontal="center"/>
    </xf>
    <xf numFmtId="0" fontId="1" fillId="5" borderId="34" xfId="0" applyFont="1" applyFill="1" applyBorder="1" applyAlignment="1">
      <alignment horizontal="center"/>
    </xf>
    <xf numFmtId="0" fontId="28" fillId="5" borderId="24" xfId="0" applyFont="1" applyFill="1" applyBorder="1" applyAlignment="1">
      <alignment horizontal="right"/>
    </xf>
    <xf numFmtId="0" fontId="28" fillId="5" borderId="25" xfId="0" applyFont="1" applyFill="1" applyBorder="1" applyAlignment="1">
      <alignment horizontal="right"/>
    </xf>
    <xf numFmtId="0" fontId="26" fillId="8" borderId="30" xfId="0" applyFont="1" applyFill="1" applyBorder="1" applyAlignment="1">
      <alignment horizontal="left" wrapText="1"/>
    </xf>
    <xf numFmtId="0" fontId="26" fillId="8" borderId="31" xfId="0" applyFont="1" applyFill="1" applyBorder="1" applyAlignment="1">
      <alignment horizontal="left" wrapText="1"/>
    </xf>
  </cellXfs>
  <cellStyles count="8">
    <cellStyle name="Komma" xfId="6" builtinId="3"/>
    <cellStyle name="Komma 2" xfId="5" xr:uid="{E67AF2F5-1472-46D5-87F4-9C883461B976}"/>
    <cellStyle name="Link 2" xfId="4" xr:uid="{C1F5E187-0DBC-491C-9D58-6D1BC58CB061}"/>
    <cellStyle name="Normal 128" xfId="1" xr:uid="{5E18A47D-2368-4E2E-961A-F45627EDFE31}"/>
    <cellStyle name="Prozent" xfId="2" builtinId="5"/>
    <cellStyle name="Standard" xfId="0" builtinId="0"/>
    <cellStyle name="Standard 2" xfId="3" xr:uid="{033D771B-6FA0-463C-AA9A-2F4FC416C0A1}"/>
    <cellStyle name="Standard 3" xfId="7" xr:uid="{D0669D94-9024-4DC9-B788-0F8BFCBCD7EA}"/>
  </cellStyles>
  <dxfs count="671">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ont>
        <color auto="1"/>
      </font>
      <fill>
        <patternFill patternType="lightGray"/>
      </fill>
    </dxf>
    <dxf>
      <font>
        <color auto="1"/>
      </font>
      <fill>
        <patternFill patternType="lightGray"/>
      </fill>
    </dxf>
    <dxf>
      <font>
        <strike val="0"/>
        <outline val="0"/>
        <shadow val="0"/>
        <u val="none"/>
        <vertAlign val="baseline"/>
        <sz val="11"/>
        <color theme="0"/>
        <name val="Calibri"/>
        <family val="2"/>
        <scheme val="minor"/>
      </font>
      <fill>
        <patternFill patternType="solid">
          <fgColor indexed="64"/>
          <bgColor rgb="FF006582"/>
        </patternFill>
      </fill>
      <border diagonalUp="0" diagonalDown="0" outline="0">
        <left style="medium">
          <color indexed="64"/>
        </left>
        <right/>
        <top/>
        <bottom/>
      </border>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border diagonalUp="0" diagonalDown="0" outline="0">
        <left style="medium">
          <color indexed="64"/>
        </left>
        <right/>
        <top/>
        <bottom/>
      </border>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1"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bottom style="medium">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rgb="FF006582"/>
        <name val="Calibri"/>
        <family val="2"/>
        <scheme val="minor"/>
      </font>
      <fill>
        <patternFill patternType="solid">
          <fgColor rgb="FF000000"/>
          <bgColor rgb="FFF1F2EE"/>
        </patternFill>
      </fill>
      <alignment horizontal="left"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dxf>
    <dxf>
      <font>
        <strike val="0"/>
        <outline val="0"/>
        <shadow val="0"/>
        <u val="none"/>
        <vertAlign val="baseline"/>
        <sz val="11"/>
        <color rgb="FF006582"/>
        <name val="Calibri"/>
        <family val="2"/>
        <scheme val="minor"/>
      </font>
      <fill>
        <patternFill patternType="solid">
          <fgColor indexed="64"/>
          <bgColor rgb="FFF1F2EE"/>
        </patternFill>
      </fill>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dxf>
    <dxf>
      <font>
        <strike val="0"/>
        <outline val="0"/>
        <shadow val="0"/>
        <u val="none"/>
        <vertAlign val="baseline"/>
        <sz val="11"/>
        <color rgb="FF006582"/>
        <name val="Calibri"/>
        <family val="2"/>
        <scheme val="minor"/>
      </font>
      <fill>
        <patternFill patternType="solid">
          <fgColor indexed="64"/>
          <bgColor rgb="FFF1F2EE"/>
        </patternFill>
      </fill>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dxf>
    <dxf>
      <font>
        <strike val="0"/>
        <outline val="0"/>
        <shadow val="0"/>
        <u val="none"/>
        <vertAlign val="baseline"/>
        <sz val="11"/>
        <color rgb="FF006582"/>
        <name val="Calibri"/>
        <family val="2"/>
        <scheme val="minor"/>
      </font>
      <fill>
        <patternFill patternType="solid">
          <fgColor indexed="64"/>
          <bgColor rgb="FFF1F2EE"/>
        </patternFill>
      </fill>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dxf>
    <dxf>
      <font>
        <strike val="0"/>
        <outline val="0"/>
        <shadow val="0"/>
        <u val="none"/>
        <vertAlign val="baseline"/>
        <sz val="11"/>
        <color rgb="FF006582"/>
        <name val="Calibri"/>
        <family val="2"/>
        <scheme val="minor"/>
      </font>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rgb="FF000000"/>
          <bgColor rgb="FF006582"/>
        </patternFill>
      </fill>
      <alignment horizontal="left" vertical="bottom" textRotation="0" wrapText="0" indent="0" justifyLastLine="0" shrinkToFit="0" readingOrder="0"/>
    </dxf>
    <dxf>
      <font>
        <b val="0"/>
        <i val="0"/>
        <strike val="0"/>
        <condense val="0"/>
        <extend val="0"/>
        <outline val="0"/>
        <shadow val="0"/>
        <u val="none"/>
        <vertAlign val="baseline"/>
        <sz val="11"/>
        <color rgb="FF006582"/>
        <name val="Calibri"/>
        <family val="2"/>
        <scheme val="minor"/>
      </font>
      <fill>
        <patternFill patternType="solid">
          <fgColor rgb="FF000000"/>
          <bgColor rgb="FFF1F2EE"/>
        </patternFill>
      </fill>
      <alignment horizontal="left" vertical="bottom" textRotation="0" wrapText="0" indent="0" justifyLastLine="0" shrinkToFit="0" readingOrder="0"/>
    </dxf>
    <dxf>
      <fill>
        <patternFill patternType="solid">
          <fgColor indexed="64"/>
          <bgColor rgb="FF006582"/>
        </patternFill>
      </fill>
      <border diagonalUp="0" diagonalDown="0" outline="0">
        <left style="medium">
          <color indexed="64"/>
        </left>
        <right/>
        <top/>
        <bottom/>
      </border>
    </dxf>
    <dxf>
      <fill>
        <patternFill patternType="solid">
          <fgColor indexed="64"/>
          <bgColor rgb="FF006582"/>
        </patternFill>
      </fill>
    </dxf>
    <dxf>
      <fill>
        <patternFill patternType="solid">
          <fgColor indexed="64"/>
          <bgColor rgb="FF848C8E"/>
        </patternFill>
      </fill>
    </dxf>
    <dxf>
      <fill>
        <patternFill patternType="solid">
          <fgColor indexed="64"/>
          <bgColor rgb="FF006582"/>
        </patternFill>
      </fill>
      <border diagonalUp="0" diagonalDown="0" outline="0">
        <left style="medium">
          <color indexed="64"/>
        </left>
        <right/>
        <top/>
        <bottom/>
      </border>
    </dxf>
    <dxf>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numFmt numFmtId="30" formatCode="@"/>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color rgb="FF006582"/>
        <name val="Calibri"/>
        <family val="2"/>
        <scheme val="minor"/>
      </font>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color rgb="FF006582"/>
        <name val="Calibri"/>
        <family val="2"/>
        <scheme val="minor"/>
      </font>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color rgb="FF006582"/>
        <name val="Calibri"/>
        <family val="2"/>
        <scheme val="minor"/>
      </font>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color rgb="FF006582"/>
        <name val="Calibri"/>
        <family val="2"/>
        <scheme val="minor"/>
      </font>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color rgb="FF006582"/>
        <name val="Calibri"/>
        <family val="2"/>
        <scheme val="minor"/>
      </font>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color rgb="FF006582"/>
        <name val="Calibri"/>
        <family val="2"/>
        <scheme val="minor"/>
      </font>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color rgb="FF006582"/>
        <name val="Calibri"/>
        <family val="2"/>
        <scheme val="minor"/>
      </font>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color rgb="FF006582"/>
        <name val="Calibri"/>
        <family val="2"/>
        <scheme val="minor"/>
      </font>
      <fill>
        <patternFill patternType="solid">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fgColor indexed="64"/>
          <bgColor rgb="FF848C8E"/>
        </patternFill>
      </fill>
    </dxf>
    <dxf>
      <font>
        <strike val="0"/>
        <outline val="0"/>
        <shadow val="0"/>
        <u val="none"/>
        <vertAlign val="baseline"/>
        <sz val="11"/>
        <color theme="0"/>
        <name val="Calibri"/>
        <family val="2"/>
        <scheme val="minor"/>
      </font>
      <fill>
        <patternFill patternType="solid">
          <fgColor indexed="64"/>
          <bgColor rgb="FF006582"/>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fgColor indexed="64"/>
          <bgColor rgb="FF848C8E"/>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border outline="0">
        <top style="medium">
          <color indexed="64"/>
        </top>
      </border>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patternType="solid">
          <fgColor indexed="64"/>
          <bgColor rgb="FF848C8E"/>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border outline="0">
        <top style="medium">
          <color indexed="64"/>
        </top>
      </border>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patternType="solid">
          <fgColor indexed="64"/>
          <bgColor rgb="FF848C8E"/>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border outline="0">
        <top style="medium">
          <color indexed="64"/>
        </top>
      </border>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patternType="solid">
          <fgColor indexed="64"/>
          <bgColor rgb="FF848C8E"/>
        </patternFill>
      </fill>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border outline="0">
        <top style="medium">
          <color indexed="64"/>
        </top>
      </border>
    </dxf>
    <dxf>
      <font>
        <strike val="0"/>
        <outline val="0"/>
        <shadow val="0"/>
        <u val="none"/>
        <vertAlign val="baseline"/>
        <sz val="11"/>
        <color theme="0"/>
        <name val="Calibri"/>
        <family val="2"/>
        <scheme val="minor"/>
      </font>
      <numFmt numFmtId="30" formatCode="@"/>
      <fill>
        <patternFill patternType="solid">
          <fgColor indexed="64"/>
          <bgColor rgb="FF006582"/>
        </patternFill>
      </fill>
    </dxf>
    <dxf>
      <font>
        <strike val="0"/>
        <outline val="0"/>
        <shadow val="0"/>
        <u val="none"/>
        <vertAlign val="baseline"/>
        <color rgb="FF006582"/>
        <name val="Calibri"/>
        <family val="2"/>
        <scheme val="minor"/>
      </font>
      <numFmt numFmtId="30" formatCode="@"/>
      <fill>
        <patternFill patternType="solid">
          <fgColor indexed="64"/>
          <bgColor rgb="FF848C8E"/>
        </patternFill>
      </fill>
    </dxf>
    <dxf>
      <font>
        <strike val="0"/>
        <outline val="0"/>
        <shadow val="0"/>
        <u val="none"/>
        <vertAlign val="baseline"/>
        <sz val="11"/>
        <color rgb="FF006582"/>
      </font>
      <fill>
        <patternFill patternType="solid">
          <fgColor indexed="64"/>
          <bgColor theme="0" tint="-4.9989318521683403E-2"/>
        </patternFill>
      </fill>
      <border diagonalUp="0" diagonalDown="0">
        <left/>
        <right/>
        <top style="thin">
          <color rgb="FF006582"/>
        </top>
        <bottom style="thin">
          <color rgb="FF006582"/>
        </bottom>
        <vertical style="thin">
          <color rgb="FF006582"/>
        </vertical>
        <horizontal style="thin">
          <color rgb="FF006582"/>
        </horizontal>
      </border>
    </dxf>
    <dxf>
      <font>
        <strike val="0"/>
        <outline val="0"/>
        <shadow val="0"/>
        <u val="none"/>
        <vertAlign val="baseline"/>
        <sz val="11"/>
        <color rgb="FF006582"/>
        <family val="2"/>
      </font>
      <fill>
        <patternFill patternType="solid">
          <fgColor indexed="64"/>
          <bgColor theme="0" tint="-4.9989318521683403E-2"/>
        </patternFill>
      </fill>
    </dxf>
    <dxf>
      <font>
        <b val="0"/>
        <i val="0"/>
        <strike val="0"/>
        <condense val="0"/>
        <extend val="0"/>
        <outline val="0"/>
        <shadow val="0"/>
        <u val="none"/>
        <vertAlign val="baseline"/>
        <sz val="11"/>
        <color rgb="FF006582"/>
        <name val="Arial"/>
        <family val="2"/>
        <scheme val="none"/>
      </font>
      <fill>
        <patternFill patternType="solid">
          <fgColor indexed="64"/>
          <bgColor theme="0" tint="-4.9989318521683403E-2"/>
        </patternFill>
      </fill>
      <border diagonalUp="0" diagonalDown="0">
        <left style="thin">
          <color rgb="FF006582"/>
        </left>
        <right style="thin">
          <color rgb="FF006582"/>
        </right>
        <top/>
        <bottom/>
        <vertical style="thin">
          <color rgb="FF006582"/>
        </vertical>
        <horizontal style="thin">
          <color rgb="FF006582"/>
        </horizontal>
      </border>
    </dxf>
    <dxf>
      <font>
        <b val="0"/>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border diagonalUp="0" diagonalDown="0">
        <left/>
        <right/>
        <top style="thin">
          <color rgb="FF006582"/>
        </top>
        <bottom/>
        <vertical/>
        <horizontal/>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0" indent="0" justifyLastLine="0" shrinkToFit="0" readingOrder="0"/>
    </dxf>
    <dxf>
      <font>
        <b/>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border diagonalUp="0" diagonalDown="0">
        <left/>
        <right/>
        <top style="thin">
          <color rgb="FF006582"/>
        </top>
        <bottom/>
        <vertical/>
        <horizontal/>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0" indent="0" justifyLastLine="0" shrinkToFit="0" readingOrder="0"/>
    </dxf>
    <dxf>
      <font>
        <b/>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border diagonalUp="0" diagonalDown="0">
        <left/>
        <right/>
        <top style="thin">
          <color rgb="FF006582"/>
        </top>
        <bottom/>
        <vertical/>
        <horizontal/>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0" indent="0" justifyLastLine="0" shrinkToFit="0" readingOrder="0"/>
    </dxf>
    <dxf>
      <font>
        <b/>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border diagonalUp="0" diagonalDown="0">
        <left/>
        <right/>
        <top style="thin">
          <color rgb="FF006582"/>
        </top>
        <bottom/>
        <vertical/>
        <horizontal/>
      </border>
    </dxf>
    <dxf>
      <border outline="0">
        <left style="thin">
          <color rgb="FF006582"/>
        </left>
        <right style="medium">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0" indent="0" justifyLastLine="0" shrinkToFit="0" readingOrder="0"/>
    </dxf>
    <dxf>
      <font>
        <b/>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border diagonalUp="0" diagonalDown="0">
        <left/>
        <right/>
        <top style="thin">
          <color rgb="FF006582"/>
        </top>
        <bottom/>
        <vertical/>
        <horizontal/>
      </border>
    </dxf>
    <dxf>
      <border outline="0">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0" indent="0" justifyLastLine="0" shrinkToFit="0" readingOrder="0"/>
    </dxf>
    <dxf>
      <font>
        <b/>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border diagonalUp="0" diagonalDown="0">
        <left/>
        <right/>
        <top style="thin">
          <color rgb="FF006582"/>
        </top>
        <bottom/>
        <vertical/>
        <horizontal/>
      </border>
    </dxf>
    <dxf>
      <border outline="0">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0" indent="0" justifyLastLine="0" shrinkToFit="0" readingOrder="0"/>
    </dxf>
    <dxf>
      <font>
        <b/>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border diagonalUp="0" diagonalDown="0">
        <left/>
        <right/>
        <top style="thin">
          <color rgb="FF006582"/>
        </top>
        <bottom/>
        <vertical/>
        <horizontal/>
      </border>
    </dxf>
    <dxf>
      <border outline="0">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0" indent="0" justifyLastLine="0" shrinkToFit="0" readingOrder="0"/>
    </dxf>
    <dxf>
      <font>
        <b/>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border diagonalUp="0" diagonalDown="0">
        <left/>
        <right/>
        <top style="thin">
          <color rgb="FF006582"/>
        </top>
        <bottom/>
        <vertical/>
        <horizontal/>
      </border>
    </dxf>
    <dxf>
      <border outline="0">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0" indent="0" justifyLastLine="0" shrinkToFit="0" readingOrder="0"/>
    </dxf>
    <dxf>
      <font>
        <b/>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border diagonalUp="0" diagonalDown="0">
        <left/>
        <right/>
        <top style="thin">
          <color rgb="FF006582"/>
        </top>
        <bottom/>
        <vertical/>
        <horizontal/>
      </border>
    </dxf>
    <dxf>
      <border outline="0">
        <left style="thin">
          <color rgb="FF006582"/>
        </lef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0" indent="0" justifyLastLine="0" shrinkToFit="0" readingOrder="0"/>
    </dxf>
    <dxf>
      <font>
        <b/>
        <i val="0"/>
        <strike val="0"/>
        <condense val="0"/>
        <extend val="0"/>
        <outline val="0"/>
        <shadow val="0"/>
        <u val="none"/>
        <vertAlign val="baseline"/>
        <sz val="11"/>
        <color rgb="FF006582"/>
        <name val="Arial"/>
        <family val="2"/>
        <scheme val="none"/>
      </font>
      <numFmt numFmtId="0" formatCode="General"/>
      <fill>
        <patternFill patternType="solid">
          <fgColor indexed="64"/>
          <bgColor rgb="FFF1F2EE"/>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medium">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medium">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theme="0" tint="-4.9989318521683403E-2"/>
        </patternFill>
      </fill>
      <border diagonalUp="0" diagonalDown="0">
        <left style="thin">
          <color rgb="FF006582"/>
        </left>
        <right style="thin">
          <color rgb="FF006582"/>
        </right>
        <top style="thin">
          <color rgb="FF006582"/>
        </top>
        <bottom style="thin">
          <color rgb="FF006582"/>
        </bottom>
      </border>
    </dxf>
    <dxf>
      <border outline="0">
        <top style="thin">
          <color rgb="FF006582"/>
        </top>
      </border>
    </dxf>
    <dxf>
      <border outline="0">
        <left style="thin">
          <color rgb="FF006582"/>
        </lef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theme="0" tint="-4.9989318521683403E-2"/>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border diagonalUp="0" diagonalDown="0">
        <left/>
        <right/>
        <top style="thin">
          <color rgb="FF006582"/>
        </top>
        <bottom style="thin">
          <color rgb="FF006582"/>
        </bottom>
        <vertical/>
        <horizontal/>
      </border>
    </dxf>
    <dxf>
      <border outline="0">
        <top style="thin">
          <color rgb="FF006582"/>
        </top>
      </border>
    </dxf>
    <dxf>
      <border outline="0">
        <left style="thin">
          <color rgb="FF006582"/>
        </left>
        <right style="thin">
          <color rgb="FF006582"/>
        </right>
        <top style="medium">
          <color rgb="FF006582"/>
        </top>
        <bottom style="thin">
          <color rgb="FF006582"/>
        </bottom>
      </border>
    </dxf>
    <dxf>
      <font>
        <b val="0"/>
        <i val="0"/>
        <strike val="0"/>
        <condense val="0"/>
        <extend val="0"/>
        <outline val="0"/>
        <shadow val="0"/>
        <u val="none"/>
        <vertAlign val="baseline"/>
        <sz val="11"/>
        <color rgb="FF006582"/>
        <name val="Arial"/>
        <family val="2"/>
        <scheme val="none"/>
      </font>
      <fill>
        <patternFill patternType="solid">
          <fgColor indexed="64"/>
          <bgColor rgb="FFF1F2EE"/>
        </patternFill>
      </fill>
    </dxf>
    <dxf>
      <border outline="0">
        <bottom style="thin">
          <color rgb="FF006582"/>
        </bottom>
      </border>
    </dxf>
    <dxf>
      <font>
        <b/>
        <i val="0"/>
        <strike val="0"/>
        <condense val="0"/>
        <extend val="0"/>
        <outline val="0"/>
        <shadow val="0"/>
        <u val="none"/>
        <vertAlign val="baseline"/>
        <sz val="11"/>
        <color rgb="FF006582"/>
        <name val="Arial"/>
        <family val="2"/>
        <scheme val="none"/>
      </font>
      <fill>
        <patternFill patternType="solid">
          <fgColor indexed="64"/>
          <bgColor rgb="FFF1F2EE"/>
        </patternFill>
      </fill>
    </dxf>
  </dxfs>
  <tableStyles count="0" defaultTableStyle="TableStyleMedium2" defaultPivotStyle="PivotStyleLight16"/>
  <colors>
    <mruColors>
      <color rgb="FF006582"/>
      <color rgb="FFF1F2EE"/>
      <color rgb="FFFFD2A5"/>
      <color rgb="FFFFBE6E"/>
      <color rgb="FF197DA0"/>
      <color rgb="FF8A8D8F"/>
      <color rgb="FFF49100"/>
      <color rgb="FFB1B1B1"/>
      <color rgb="FF6F6F6E"/>
      <color rgb="FF64AA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Anteil nach Scopes der im Berichtsjahr angefallenen Emissionen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de-DE"/>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D30A-4785-983E-0135CFDB9D27}"/>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D30A-4785-983E-0135CFDB9D27}"/>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D30A-4785-983E-0135CFDB9D27}"/>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D30A-4785-983E-0135CFDB9D27}"/>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D30A-4785-983E-0135CFDB9D27}"/>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D30A-4785-983E-0135CFDB9D27}"/>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D30A-4785-983E-0135CFDB9D27}"/>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D30A-4785-983E-0135CFDB9D27}"/>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D30A-4785-983E-0135CFDB9D27}"/>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D30A-4785-983E-0135CFDB9D27}"/>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5-D30A-4785-983E-0135CFDB9D27}"/>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D30A-4785-983E-0135CFDB9D27}"/>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9-D30A-4785-983E-0135CFDB9D27}"/>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B-D30A-4785-983E-0135CFDB9D27}"/>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D-D30A-4785-983E-0135CFDB9D27}"/>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F-D30A-4785-983E-0135CFDB9D27}"/>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21-D30A-4785-983E-0135CFDB9D27}"/>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23-D30A-4785-983E-0135CFDB9D27}"/>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5-D30A-4785-983E-0135CFDB9D27}"/>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7-3073-4DEE-A943-07B036FFF66F}"/>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9-1F14-4683-A029-2BEB7A3DC854}"/>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B-BA09-4276-9526-2D5B1C34490C}"/>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D-BA09-4276-9526-2D5B1C34490C}"/>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F-BA09-4276-9526-2D5B1C34490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de-DE"/>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Auswertung!$B$7:$B$30</c:f>
              <c:strCache>
                <c:ptCount val="24"/>
                <c:pt idx="0">
                  <c:v>Scope 1</c:v>
                </c:pt>
                <c:pt idx="1">
                  <c:v>Scope 2</c:v>
                </c:pt>
                <c:pt idx="2">
                  <c:v>Scope 3.1 </c:v>
                </c:pt>
                <c:pt idx="3">
                  <c:v>Scope 3.1 </c:v>
                </c:pt>
                <c:pt idx="4">
                  <c:v>Scope 3.2</c:v>
                </c:pt>
                <c:pt idx="5">
                  <c:v>Scope 3.3</c:v>
                </c:pt>
                <c:pt idx="6">
                  <c:v>Scope 3.4.1</c:v>
                </c:pt>
                <c:pt idx="7">
                  <c:v>Scope 3.4.2</c:v>
                </c:pt>
                <c:pt idx="8">
                  <c:v>Scope 3.5.1</c:v>
                </c:pt>
                <c:pt idx="9">
                  <c:v>Scope 3.5.2</c:v>
                </c:pt>
                <c:pt idx="10">
                  <c:v>Scope 3.6.1</c:v>
                </c:pt>
                <c:pt idx="11">
                  <c:v>Scope 3.6.2</c:v>
                </c:pt>
                <c:pt idx="12">
                  <c:v>Scope 3.7.1</c:v>
                </c:pt>
                <c:pt idx="13">
                  <c:v>Scope 3.7.2</c:v>
                </c:pt>
                <c:pt idx="14">
                  <c:v>Scope 3.8</c:v>
                </c:pt>
                <c:pt idx="15">
                  <c:v>Scope 3.9.1</c:v>
                </c:pt>
                <c:pt idx="16">
                  <c:v>Scope 3.9.2</c:v>
                </c:pt>
                <c:pt idx="17">
                  <c:v>Scope 3.10.1</c:v>
                </c:pt>
                <c:pt idx="18">
                  <c:v>Scope 3.10.2</c:v>
                </c:pt>
                <c:pt idx="19">
                  <c:v>Scope 3.11</c:v>
                </c:pt>
                <c:pt idx="20">
                  <c:v>Scope 3.12</c:v>
                </c:pt>
                <c:pt idx="21">
                  <c:v>Scope 3.13</c:v>
                </c:pt>
                <c:pt idx="22">
                  <c:v>Scope 3.14</c:v>
                </c:pt>
                <c:pt idx="23">
                  <c:v>Scope 3.15</c:v>
                </c:pt>
              </c:strCache>
            </c:strRef>
          </c:cat>
          <c:val>
            <c:numRef>
              <c:f>Auswertung!$G$7:$G$30</c:f>
              <c:numCache>
                <c:formatCode>0.0%</c:formatCode>
                <c:ptCount val="24"/>
                <c:pt idx="0">
                  <c:v>5.1480142307736383E-3</c:v>
                </c:pt>
                <c:pt idx="1">
                  <c:v>8.9311209534915625E-3</c:v>
                </c:pt>
                <c:pt idx="2">
                  <c:v>0.11202549979839953</c:v>
                </c:pt>
                <c:pt idx="3">
                  <c:v>1.0666746861353374E-2</c:v>
                </c:pt>
                <c:pt idx="4">
                  <c:v>0.11158484875678999</c:v>
                </c:pt>
                <c:pt idx="5">
                  <c:v>3.6360298359173391E-3</c:v>
                </c:pt>
                <c:pt idx="6">
                  <c:v>0.1051498110466646</c:v>
                </c:pt>
                <c:pt idx="7">
                  <c:v>5.9508442476046612E-4</c:v>
                </c:pt>
                <c:pt idx="8">
                  <c:v>1.0094300061186012E-3</c:v>
                </c:pt>
                <c:pt idx="9">
                  <c:v>3.4563605489394576E-3</c:v>
                </c:pt>
                <c:pt idx="10">
                  <c:v>1.8521845745107034E-4</c:v>
                </c:pt>
                <c:pt idx="11">
                  <c:v>6.8143193740656928E-4</c:v>
                </c:pt>
                <c:pt idx="12">
                  <c:v>1.9138983800293476E-2</c:v>
                </c:pt>
                <c:pt idx="13">
                  <c:v>2.3291201406552681E-2</c:v>
                </c:pt>
                <c:pt idx="14">
                  <c:v>6.559977594166681E-3</c:v>
                </c:pt>
                <c:pt idx="15">
                  <c:v>0</c:v>
                </c:pt>
                <c:pt idx="16">
                  <c:v>1.1284217678281347E-3</c:v>
                </c:pt>
                <c:pt idx="17">
                  <c:v>0.188610235626782</c:v>
                </c:pt>
                <c:pt idx="18">
                  <c:v>5.6243398501539331E-2</c:v>
                </c:pt>
                <c:pt idx="19">
                  <c:v>0.25103314088572026</c:v>
                </c:pt>
                <c:pt idx="20">
                  <c:v>5.2558352849964775E-2</c:v>
                </c:pt>
                <c:pt idx="21">
                  <c:v>0</c:v>
                </c:pt>
                <c:pt idx="22">
                  <c:v>0</c:v>
                </c:pt>
                <c:pt idx="23">
                  <c:v>3.8366690709086305E-2</c:v>
                </c:pt>
              </c:numCache>
            </c:numRef>
          </c:val>
          <c:extLst>
            <c:ext xmlns:c16="http://schemas.microsoft.com/office/drawing/2014/chart" uri="{C3380CC4-5D6E-409C-BE32-E72D297353CC}">
              <c16:uniqueId val="{00000000-EB84-4AB0-AF62-4DBBF1AA8C9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de-DE"/>
              <a:t>Emissionen nach Scopes im Berichtsjahr in t CO</a:t>
            </a:r>
            <a:r>
              <a:rPr lang="de-DE" baseline="-25000"/>
              <a:t>2</a:t>
            </a:r>
            <a:r>
              <a:rPr lang="de-DE"/>
              <a:t>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de-DE"/>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B67-4133-B822-02D593A4C403}"/>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B67-4133-B822-02D593A4C403}"/>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B67-4133-B822-02D593A4C403}"/>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0B67-4133-B822-02D593A4C403}"/>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0B67-4133-B822-02D593A4C403}"/>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extLst>
              <c:ext xmlns:c16="http://schemas.microsoft.com/office/drawing/2014/chart" uri="{C3380CC4-5D6E-409C-BE32-E72D297353CC}">
                <c16:uniqueId val="{0000000B-0B67-4133-B822-02D593A4C403}"/>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D-0B67-4133-B822-02D593A4C403}"/>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0F-0B67-4133-B822-02D593A4C403}"/>
              </c:ext>
            </c:extLst>
          </c:dPt>
          <c:dPt>
            <c:idx val="8"/>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1-0B67-4133-B822-02D593A4C403}"/>
              </c:ext>
            </c:extLst>
          </c:dPt>
          <c:dPt>
            <c:idx val="9"/>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3-0B67-4133-B822-02D593A4C403}"/>
              </c:ext>
            </c:extLst>
          </c:dPt>
          <c:dPt>
            <c:idx val="10"/>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5-0B67-4133-B822-02D593A4C403}"/>
              </c:ext>
            </c:extLst>
          </c:dPt>
          <c:dPt>
            <c:idx val="11"/>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extLst>
              <c:ext xmlns:c16="http://schemas.microsoft.com/office/drawing/2014/chart" uri="{C3380CC4-5D6E-409C-BE32-E72D297353CC}">
                <c16:uniqueId val="{00000017-0B67-4133-B822-02D593A4C403}"/>
              </c:ext>
            </c:extLst>
          </c:dPt>
          <c:dPt>
            <c:idx val="12"/>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9-0B67-4133-B822-02D593A4C403}"/>
              </c:ext>
            </c:extLst>
          </c:dPt>
          <c:dPt>
            <c:idx val="13"/>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B-0B67-4133-B822-02D593A4C403}"/>
              </c:ext>
            </c:extLst>
          </c:dPt>
          <c:dPt>
            <c:idx val="14"/>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D-0B67-4133-B822-02D593A4C403}"/>
              </c:ext>
            </c:extLst>
          </c:dPt>
          <c:dPt>
            <c:idx val="15"/>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1F-0B67-4133-B822-02D593A4C403}"/>
              </c:ext>
            </c:extLst>
          </c:dPt>
          <c:dPt>
            <c:idx val="16"/>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21-0B67-4133-B822-02D593A4C403}"/>
              </c:ext>
            </c:extLst>
          </c:dPt>
          <c:dPt>
            <c:idx val="17"/>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c:spPr>
            <c:extLst>
              <c:ext xmlns:c16="http://schemas.microsoft.com/office/drawing/2014/chart" uri="{C3380CC4-5D6E-409C-BE32-E72D297353CC}">
                <c16:uniqueId val="{00000023-0B67-4133-B822-02D593A4C403}"/>
              </c:ext>
            </c:extLst>
          </c:dPt>
          <c:dPt>
            <c:idx val="18"/>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5-0B67-4133-B822-02D593A4C403}"/>
              </c:ext>
            </c:extLst>
          </c:dPt>
          <c:dPt>
            <c:idx val="19"/>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7-01F4-4B4F-B319-C16036528155}"/>
              </c:ext>
            </c:extLst>
          </c:dPt>
          <c:dPt>
            <c:idx val="20"/>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9-EA5B-4381-B2BD-19BE9EC0F0F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B-8600-4ACF-81A4-0F9758A397A6}"/>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D-8600-4ACF-81A4-0F9758A397A6}"/>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c:spPr>
            <c:extLst>
              <c:ext xmlns:c16="http://schemas.microsoft.com/office/drawing/2014/chart" uri="{C3380CC4-5D6E-409C-BE32-E72D297353CC}">
                <c16:uniqueId val="{0000002F-8600-4ACF-81A4-0F9758A397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de-DE"/>
              </a:p>
            </c:txPr>
            <c:dLblPos val="bestFit"/>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Auswertung!$B$7:$B$30</c:f>
              <c:strCache>
                <c:ptCount val="24"/>
                <c:pt idx="0">
                  <c:v>Scope 1</c:v>
                </c:pt>
                <c:pt idx="1">
                  <c:v>Scope 2</c:v>
                </c:pt>
                <c:pt idx="2">
                  <c:v>Scope 3.1 </c:v>
                </c:pt>
                <c:pt idx="3">
                  <c:v>Scope 3.1 </c:v>
                </c:pt>
                <c:pt idx="4">
                  <c:v>Scope 3.2</c:v>
                </c:pt>
                <c:pt idx="5">
                  <c:v>Scope 3.3</c:v>
                </c:pt>
                <c:pt idx="6">
                  <c:v>Scope 3.4.1</c:v>
                </c:pt>
                <c:pt idx="7">
                  <c:v>Scope 3.4.2</c:v>
                </c:pt>
                <c:pt idx="8">
                  <c:v>Scope 3.5.1</c:v>
                </c:pt>
                <c:pt idx="9">
                  <c:v>Scope 3.5.2</c:v>
                </c:pt>
                <c:pt idx="10">
                  <c:v>Scope 3.6.1</c:v>
                </c:pt>
                <c:pt idx="11">
                  <c:v>Scope 3.6.2</c:v>
                </c:pt>
                <c:pt idx="12">
                  <c:v>Scope 3.7.1</c:v>
                </c:pt>
                <c:pt idx="13">
                  <c:v>Scope 3.7.2</c:v>
                </c:pt>
                <c:pt idx="14">
                  <c:v>Scope 3.8</c:v>
                </c:pt>
                <c:pt idx="15">
                  <c:v>Scope 3.9.1</c:v>
                </c:pt>
                <c:pt idx="16">
                  <c:v>Scope 3.9.2</c:v>
                </c:pt>
                <c:pt idx="17">
                  <c:v>Scope 3.10.1</c:v>
                </c:pt>
                <c:pt idx="18">
                  <c:v>Scope 3.10.2</c:v>
                </c:pt>
                <c:pt idx="19">
                  <c:v>Scope 3.11</c:v>
                </c:pt>
                <c:pt idx="20">
                  <c:v>Scope 3.12</c:v>
                </c:pt>
                <c:pt idx="21">
                  <c:v>Scope 3.13</c:v>
                </c:pt>
                <c:pt idx="22">
                  <c:v>Scope 3.14</c:v>
                </c:pt>
                <c:pt idx="23">
                  <c:v>Scope 3.15</c:v>
                </c:pt>
              </c:strCache>
            </c:strRef>
          </c:cat>
          <c:val>
            <c:numRef>
              <c:f>Auswertung!$E$7:$E$30</c:f>
              <c:numCache>
                <c:formatCode>#,##0.00</c:formatCode>
                <c:ptCount val="24"/>
                <c:pt idx="0">
                  <c:v>24.756073771898052</c:v>
                </c:pt>
                <c:pt idx="1">
                  <c:v>42.948500000000003</c:v>
                </c:pt>
                <c:pt idx="2">
                  <c:v>538.7148156593496</c:v>
                </c:pt>
                <c:pt idx="3">
                  <c:v>51.294880000000006</c:v>
                </c:pt>
                <c:pt idx="4">
                  <c:v>536.59578699999997</c:v>
                </c:pt>
                <c:pt idx="5">
                  <c:v>17.48515424</c:v>
                </c:pt>
                <c:pt idx="6">
                  <c:v>505.65059898468439</c:v>
                </c:pt>
                <c:pt idx="7">
                  <c:v>2.8616770000000002</c:v>
                </c:pt>
                <c:pt idx="8">
                  <c:v>4.8542064141272183</c:v>
                </c:pt>
                <c:pt idx="9">
                  <c:v>16.62115</c:v>
                </c:pt>
                <c:pt idx="10">
                  <c:v>0.89068941751677844</c:v>
                </c:pt>
                <c:pt idx="11">
                  <c:v>3.2769100000000004</c:v>
                </c:pt>
                <c:pt idx="12">
                  <c:v>92.036671547433528</c:v>
                </c:pt>
                <c:pt idx="13">
                  <c:v>112.00409991292958</c:v>
                </c:pt>
                <c:pt idx="14">
                  <c:v>31.54600628187919</c:v>
                </c:pt>
                <c:pt idx="15">
                  <c:v>0</c:v>
                </c:pt>
                <c:pt idx="16">
                  <c:v>5.4264210000000004</c:v>
                </c:pt>
                <c:pt idx="17">
                  <c:v>907</c:v>
                </c:pt>
                <c:pt idx="18">
                  <c:v>270.46656440130408</c:v>
                </c:pt>
                <c:pt idx="19">
                  <c:v>1207.1829401342281</c:v>
                </c:pt>
                <c:pt idx="20">
                  <c:v>252.74570002259736</c:v>
                </c:pt>
                <c:pt idx="21">
                  <c:v>0</c:v>
                </c:pt>
                <c:pt idx="22">
                  <c:v>0</c:v>
                </c:pt>
                <c:pt idx="23">
                  <c:v>184.5</c:v>
                </c:pt>
              </c:numCache>
            </c:numRef>
          </c:val>
          <c:extLst>
            <c:ext xmlns:c16="http://schemas.microsoft.com/office/drawing/2014/chart" uri="{C3380CC4-5D6E-409C-BE32-E72D297353CC}">
              <c16:uniqueId val="{00000000-6BD2-4256-B686-24484411C31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600075</xdr:colOff>
      <xdr:row>1</xdr:row>
      <xdr:rowOff>161925</xdr:rowOff>
    </xdr:from>
    <xdr:to>
      <xdr:col>11</xdr:col>
      <xdr:colOff>549488</xdr:colOff>
      <xdr:row>1</xdr:row>
      <xdr:rowOff>1187594</xdr:rowOff>
    </xdr:to>
    <xdr:pic>
      <xdr:nvPicPr>
        <xdr:cNvPr id="3" name="Grafik 2">
          <a:extLst>
            <a:ext uri="{FF2B5EF4-FFF2-40B4-BE49-F238E27FC236}">
              <a16:creationId xmlns:a16="http://schemas.microsoft.com/office/drawing/2014/main" id="{4D1F38E4-0C44-4CD1-AA6A-E62EE953B985}"/>
            </a:ext>
          </a:extLst>
        </xdr:cNvPr>
        <xdr:cNvPicPr>
          <a:picLocks noChangeAspect="1"/>
        </xdr:cNvPicPr>
      </xdr:nvPicPr>
      <xdr:blipFill>
        <a:blip xmlns:r="http://schemas.openxmlformats.org/officeDocument/2006/relationships" r:embed="rId1"/>
        <a:stretch>
          <a:fillRect/>
        </a:stretch>
      </xdr:blipFill>
      <xdr:spPr>
        <a:xfrm>
          <a:off x="10325100" y="361950"/>
          <a:ext cx="1473413" cy="10288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428623</xdr:colOff>
      <xdr:row>32</xdr:row>
      <xdr:rowOff>180973</xdr:rowOff>
    </xdr:from>
    <xdr:to>
      <xdr:col>9</xdr:col>
      <xdr:colOff>485775</xdr:colOff>
      <xdr:row>56</xdr:row>
      <xdr:rowOff>133350</xdr:rowOff>
    </xdr:to>
    <xdr:graphicFrame macro="">
      <xdr:nvGraphicFramePr>
        <xdr:cNvPr id="5" name="Diagramm 4">
          <a:extLst>
            <a:ext uri="{FF2B5EF4-FFF2-40B4-BE49-F238E27FC236}">
              <a16:creationId xmlns:a16="http://schemas.microsoft.com/office/drawing/2014/main" id="{3FD1DFBF-F637-F0E4-63A5-C303F704A8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504823</xdr:colOff>
      <xdr:row>32</xdr:row>
      <xdr:rowOff>180974</xdr:rowOff>
    </xdr:from>
    <xdr:to>
      <xdr:col>4</xdr:col>
      <xdr:colOff>352425</xdr:colOff>
      <xdr:row>56</xdr:row>
      <xdr:rowOff>133350</xdr:rowOff>
    </xdr:to>
    <xdr:graphicFrame macro="">
      <xdr:nvGraphicFramePr>
        <xdr:cNvPr id="6" name="Diagramm 5">
          <a:extLst>
            <a:ext uri="{FF2B5EF4-FFF2-40B4-BE49-F238E27FC236}">
              <a16:creationId xmlns:a16="http://schemas.microsoft.com/office/drawing/2014/main" id="{4917F81D-5A0F-306A-E088-1A1A97808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1895475</xdr:colOff>
      <xdr:row>2</xdr:row>
      <xdr:rowOff>180975</xdr:rowOff>
    </xdr:from>
    <xdr:to>
      <xdr:col>7</xdr:col>
      <xdr:colOff>3368888</xdr:colOff>
      <xdr:row>3</xdr:row>
      <xdr:rowOff>543069</xdr:rowOff>
    </xdr:to>
    <xdr:pic>
      <xdr:nvPicPr>
        <xdr:cNvPr id="2" name="Grafik 1">
          <a:extLst>
            <a:ext uri="{FF2B5EF4-FFF2-40B4-BE49-F238E27FC236}">
              <a16:creationId xmlns:a16="http://schemas.microsoft.com/office/drawing/2014/main" id="{401792F4-0228-445C-8CFD-781023269754}"/>
            </a:ext>
          </a:extLst>
        </xdr:cNvPr>
        <xdr:cNvPicPr>
          <a:picLocks noChangeAspect="1"/>
        </xdr:cNvPicPr>
      </xdr:nvPicPr>
      <xdr:blipFill>
        <a:blip xmlns:r="http://schemas.openxmlformats.org/officeDocument/2006/relationships" r:embed="rId3"/>
        <a:stretch>
          <a:fillRect/>
        </a:stretch>
      </xdr:blipFill>
      <xdr:spPr>
        <a:xfrm>
          <a:off x="9963150" y="581025"/>
          <a:ext cx="1473413" cy="10288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2</xdr:row>
      <xdr:rowOff>123825</xdr:rowOff>
    </xdr:from>
    <xdr:to>
      <xdr:col>4</xdr:col>
      <xdr:colOff>714588</xdr:colOff>
      <xdr:row>2</xdr:row>
      <xdr:rowOff>1155844</xdr:rowOff>
    </xdr:to>
    <xdr:pic>
      <xdr:nvPicPr>
        <xdr:cNvPr id="7" name="Grafik 6">
          <a:extLst>
            <a:ext uri="{FF2B5EF4-FFF2-40B4-BE49-F238E27FC236}">
              <a16:creationId xmlns:a16="http://schemas.microsoft.com/office/drawing/2014/main" id="{F0E7558E-43BE-7A51-AB1F-8DF63B1A1CBD}"/>
            </a:ext>
          </a:extLst>
        </xdr:cNvPr>
        <xdr:cNvPicPr>
          <a:picLocks noChangeAspect="1"/>
        </xdr:cNvPicPr>
      </xdr:nvPicPr>
      <xdr:blipFill>
        <a:blip xmlns:r="http://schemas.openxmlformats.org/officeDocument/2006/relationships" r:embed="rId1"/>
        <a:stretch>
          <a:fillRect/>
        </a:stretch>
      </xdr:blipFill>
      <xdr:spPr>
        <a:xfrm>
          <a:off x="4676775" y="523875"/>
          <a:ext cx="1521038" cy="10288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435768</xdr:colOff>
      <xdr:row>2</xdr:row>
      <xdr:rowOff>154782</xdr:rowOff>
    </xdr:from>
    <xdr:to>
      <xdr:col>6</xdr:col>
      <xdr:colOff>1940138</xdr:colOff>
      <xdr:row>3</xdr:row>
      <xdr:rowOff>513701</xdr:rowOff>
    </xdr:to>
    <xdr:pic>
      <xdr:nvPicPr>
        <xdr:cNvPr id="2" name="Grafik 1">
          <a:extLst>
            <a:ext uri="{FF2B5EF4-FFF2-40B4-BE49-F238E27FC236}">
              <a16:creationId xmlns:a16="http://schemas.microsoft.com/office/drawing/2014/main" id="{8C831AE5-B01E-4161-9027-293ECA702446}"/>
            </a:ext>
          </a:extLst>
        </xdr:cNvPr>
        <xdr:cNvPicPr>
          <a:picLocks noChangeAspect="1"/>
        </xdr:cNvPicPr>
      </xdr:nvPicPr>
      <xdr:blipFill>
        <a:blip xmlns:r="http://schemas.openxmlformats.org/officeDocument/2006/relationships" r:embed="rId1"/>
        <a:stretch>
          <a:fillRect/>
        </a:stretch>
      </xdr:blipFill>
      <xdr:spPr>
        <a:xfrm>
          <a:off x="10329862" y="559595"/>
          <a:ext cx="1504370" cy="10256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228600</xdr:colOff>
      <xdr:row>2</xdr:row>
      <xdr:rowOff>142875</xdr:rowOff>
    </xdr:from>
    <xdr:to>
      <xdr:col>6</xdr:col>
      <xdr:colOff>673313</xdr:colOff>
      <xdr:row>2</xdr:row>
      <xdr:rowOff>1171719</xdr:rowOff>
    </xdr:to>
    <xdr:pic>
      <xdr:nvPicPr>
        <xdr:cNvPr id="2" name="Grafik 1">
          <a:extLst>
            <a:ext uri="{FF2B5EF4-FFF2-40B4-BE49-F238E27FC236}">
              <a16:creationId xmlns:a16="http://schemas.microsoft.com/office/drawing/2014/main" id="{6DBE606B-C091-409B-B068-33E7556D9D1B}"/>
            </a:ext>
          </a:extLst>
        </xdr:cNvPr>
        <xdr:cNvPicPr>
          <a:picLocks noChangeAspect="1"/>
        </xdr:cNvPicPr>
      </xdr:nvPicPr>
      <xdr:blipFill>
        <a:blip xmlns:r="http://schemas.openxmlformats.org/officeDocument/2006/relationships" r:embed="rId1"/>
        <a:stretch>
          <a:fillRect/>
        </a:stretch>
      </xdr:blipFill>
      <xdr:spPr>
        <a:xfrm>
          <a:off x="7610475" y="542925"/>
          <a:ext cx="1473413" cy="10288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200025</xdr:colOff>
      <xdr:row>2</xdr:row>
      <xdr:rowOff>142875</xdr:rowOff>
    </xdr:from>
    <xdr:to>
      <xdr:col>6</xdr:col>
      <xdr:colOff>1673438</xdr:colOff>
      <xdr:row>2</xdr:row>
      <xdr:rowOff>1168544</xdr:rowOff>
    </xdr:to>
    <xdr:pic>
      <xdr:nvPicPr>
        <xdr:cNvPr id="2" name="Grafik 1">
          <a:extLst>
            <a:ext uri="{FF2B5EF4-FFF2-40B4-BE49-F238E27FC236}">
              <a16:creationId xmlns:a16="http://schemas.microsoft.com/office/drawing/2014/main" id="{CB880F79-490C-452D-A2C4-BA0C0603F543}"/>
            </a:ext>
          </a:extLst>
        </xdr:cNvPr>
        <xdr:cNvPicPr>
          <a:picLocks noChangeAspect="1"/>
        </xdr:cNvPicPr>
      </xdr:nvPicPr>
      <xdr:blipFill>
        <a:blip xmlns:r="http://schemas.openxmlformats.org/officeDocument/2006/relationships" r:embed="rId1"/>
        <a:stretch>
          <a:fillRect/>
        </a:stretch>
      </xdr:blipFill>
      <xdr:spPr>
        <a:xfrm>
          <a:off x="11620500" y="542925"/>
          <a:ext cx="1473413" cy="10288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266700</xdr:colOff>
      <xdr:row>2</xdr:row>
      <xdr:rowOff>314325</xdr:rowOff>
    </xdr:from>
    <xdr:to>
      <xdr:col>4</xdr:col>
      <xdr:colOff>1711538</xdr:colOff>
      <xdr:row>3</xdr:row>
      <xdr:rowOff>144</xdr:rowOff>
    </xdr:to>
    <xdr:pic>
      <xdr:nvPicPr>
        <xdr:cNvPr id="2" name="Grafik 1">
          <a:extLst>
            <a:ext uri="{FF2B5EF4-FFF2-40B4-BE49-F238E27FC236}">
              <a16:creationId xmlns:a16="http://schemas.microsoft.com/office/drawing/2014/main" id="{A014DD2B-866E-41F2-9D28-0BA213842140}"/>
            </a:ext>
          </a:extLst>
        </xdr:cNvPr>
        <xdr:cNvPicPr>
          <a:picLocks noChangeAspect="1"/>
        </xdr:cNvPicPr>
      </xdr:nvPicPr>
      <xdr:blipFill>
        <a:blip xmlns:r="http://schemas.openxmlformats.org/officeDocument/2006/relationships" r:embed="rId1"/>
        <a:stretch>
          <a:fillRect/>
        </a:stretch>
      </xdr:blipFill>
      <xdr:spPr>
        <a:xfrm>
          <a:off x="6238875" y="714375"/>
          <a:ext cx="1435313" cy="10288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781050</xdr:colOff>
      <xdr:row>2</xdr:row>
      <xdr:rowOff>171450</xdr:rowOff>
    </xdr:from>
    <xdr:to>
      <xdr:col>9</xdr:col>
      <xdr:colOff>666963</xdr:colOff>
      <xdr:row>2</xdr:row>
      <xdr:rowOff>1200294</xdr:rowOff>
    </xdr:to>
    <xdr:pic>
      <xdr:nvPicPr>
        <xdr:cNvPr id="2" name="Grafik 1">
          <a:extLst>
            <a:ext uri="{FF2B5EF4-FFF2-40B4-BE49-F238E27FC236}">
              <a16:creationId xmlns:a16="http://schemas.microsoft.com/office/drawing/2014/main" id="{82E11B6B-9FFF-4125-9213-3B3D5E2097C0}"/>
            </a:ext>
          </a:extLst>
        </xdr:cNvPr>
        <xdr:cNvPicPr>
          <a:picLocks noChangeAspect="1"/>
        </xdr:cNvPicPr>
      </xdr:nvPicPr>
      <xdr:blipFill>
        <a:blip xmlns:r="http://schemas.openxmlformats.org/officeDocument/2006/relationships" r:embed="rId1"/>
        <a:stretch>
          <a:fillRect/>
        </a:stretch>
      </xdr:blipFill>
      <xdr:spPr>
        <a:xfrm>
          <a:off x="11887200" y="571500"/>
          <a:ext cx="1476588" cy="10288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771525</xdr:colOff>
      <xdr:row>2</xdr:row>
      <xdr:rowOff>152400</xdr:rowOff>
    </xdr:from>
    <xdr:to>
      <xdr:col>10</xdr:col>
      <xdr:colOff>657438</xdr:colOff>
      <xdr:row>2</xdr:row>
      <xdr:rowOff>1181244</xdr:rowOff>
    </xdr:to>
    <xdr:pic>
      <xdr:nvPicPr>
        <xdr:cNvPr id="3" name="Grafik 2">
          <a:extLst>
            <a:ext uri="{FF2B5EF4-FFF2-40B4-BE49-F238E27FC236}">
              <a16:creationId xmlns:a16="http://schemas.microsoft.com/office/drawing/2014/main" id="{4EA3178F-C893-4ECA-BD40-3B3FCECBF2AE}"/>
            </a:ext>
          </a:extLst>
        </xdr:cNvPr>
        <xdr:cNvPicPr>
          <a:picLocks noChangeAspect="1"/>
        </xdr:cNvPicPr>
      </xdr:nvPicPr>
      <xdr:blipFill>
        <a:blip xmlns:r="http://schemas.openxmlformats.org/officeDocument/2006/relationships" r:embed="rId1"/>
        <a:stretch>
          <a:fillRect/>
        </a:stretch>
      </xdr:blipFill>
      <xdr:spPr>
        <a:xfrm>
          <a:off x="11877675" y="552450"/>
          <a:ext cx="1473413" cy="10288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504825</xdr:colOff>
      <xdr:row>2</xdr:row>
      <xdr:rowOff>152400</xdr:rowOff>
    </xdr:from>
    <xdr:to>
      <xdr:col>5</xdr:col>
      <xdr:colOff>1181313</xdr:colOff>
      <xdr:row>2</xdr:row>
      <xdr:rowOff>1181244</xdr:rowOff>
    </xdr:to>
    <xdr:pic>
      <xdr:nvPicPr>
        <xdr:cNvPr id="2" name="Grafik 1">
          <a:extLst>
            <a:ext uri="{FF2B5EF4-FFF2-40B4-BE49-F238E27FC236}">
              <a16:creationId xmlns:a16="http://schemas.microsoft.com/office/drawing/2014/main" id="{7A94D52B-4DE6-4C18-96CB-04A03A424FF7}"/>
            </a:ext>
          </a:extLst>
        </xdr:cNvPr>
        <xdr:cNvPicPr>
          <a:picLocks noChangeAspect="1"/>
        </xdr:cNvPicPr>
      </xdr:nvPicPr>
      <xdr:blipFill>
        <a:blip xmlns:r="http://schemas.openxmlformats.org/officeDocument/2006/relationships" r:embed="rId1"/>
        <a:stretch>
          <a:fillRect/>
        </a:stretch>
      </xdr:blipFill>
      <xdr:spPr>
        <a:xfrm>
          <a:off x="5762625" y="552450"/>
          <a:ext cx="1390863" cy="102884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663575</xdr:colOff>
      <xdr:row>2</xdr:row>
      <xdr:rowOff>158750</xdr:rowOff>
    </xdr:from>
    <xdr:to>
      <xdr:col>9</xdr:col>
      <xdr:colOff>1009864</xdr:colOff>
      <xdr:row>2</xdr:row>
      <xdr:rowOff>1193944</xdr:rowOff>
    </xdr:to>
    <xdr:pic>
      <xdr:nvPicPr>
        <xdr:cNvPr id="2" name="Grafik 1">
          <a:extLst>
            <a:ext uri="{FF2B5EF4-FFF2-40B4-BE49-F238E27FC236}">
              <a16:creationId xmlns:a16="http://schemas.microsoft.com/office/drawing/2014/main" id="{51F2310C-D955-45B5-82A4-9EB848F9DF38}"/>
            </a:ext>
          </a:extLst>
        </xdr:cNvPr>
        <xdr:cNvPicPr>
          <a:picLocks noChangeAspect="1"/>
        </xdr:cNvPicPr>
      </xdr:nvPicPr>
      <xdr:blipFill>
        <a:blip xmlns:r="http://schemas.openxmlformats.org/officeDocument/2006/relationships" r:embed="rId1"/>
        <a:stretch>
          <a:fillRect/>
        </a:stretch>
      </xdr:blipFill>
      <xdr:spPr>
        <a:xfrm>
          <a:off x="10179050" y="558800"/>
          <a:ext cx="1479763" cy="102884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678657</xdr:colOff>
      <xdr:row>2</xdr:row>
      <xdr:rowOff>130969</xdr:rowOff>
    </xdr:from>
    <xdr:to>
      <xdr:col>9</xdr:col>
      <xdr:colOff>588913</xdr:colOff>
      <xdr:row>2</xdr:row>
      <xdr:rowOff>1162988</xdr:rowOff>
    </xdr:to>
    <xdr:pic>
      <xdr:nvPicPr>
        <xdr:cNvPr id="2" name="Grafik 1">
          <a:extLst>
            <a:ext uri="{FF2B5EF4-FFF2-40B4-BE49-F238E27FC236}">
              <a16:creationId xmlns:a16="http://schemas.microsoft.com/office/drawing/2014/main" id="{5917962E-73C1-4242-8096-DB0713908C1F}"/>
            </a:ext>
          </a:extLst>
        </xdr:cNvPr>
        <xdr:cNvPicPr>
          <a:picLocks noChangeAspect="1"/>
        </xdr:cNvPicPr>
      </xdr:nvPicPr>
      <xdr:blipFill>
        <a:blip xmlns:r="http://schemas.openxmlformats.org/officeDocument/2006/relationships" r:embed="rId1"/>
        <a:stretch>
          <a:fillRect/>
        </a:stretch>
      </xdr:blipFill>
      <xdr:spPr>
        <a:xfrm>
          <a:off x="11430001" y="535782"/>
          <a:ext cx="1431081" cy="10320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1038225</xdr:colOff>
      <xdr:row>2</xdr:row>
      <xdr:rowOff>161925</xdr:rowOff>
    </xdr:from>
    <xdr:to>
      <xdr:col>8</xdr:col>
      <xdr:colOff>590763</xdr:colOff>
      <xdr:row>2</xdr:row>
      <xdr:rowOff>1197119</xdr:rowOff>
    </xdr:to>
    <xdr:pic>
      <xdr:nvPicPr>
        <xdr:cNvPr id="2" name="Grafik 1">
          <a:extLst>
            <a:ext uri="{FF2B5EF4-FFF2-40B4-BE49-F238E27FC236}">
              <a16:creationId xmlns:a16="http://schemas.microsoft.com/office/drawing/2014/main" id="{5F030A8D-6BFA-4CA3-8641-8901443DBF1D}"/>
            </a:ext>
          </a:extLst>
        </xdr:cNvPr>
        <xdr:cNvPicPr>
          <a:picLocks noChangeAspect="1"/>
        </xdr:cNvPicPr>
      </xdr:nvPicPr>
      <xdr:blipFill>
        <a:blip xmlns:r="http://schemas.openxmlformats.org/officeDocument/2006/relationships" r:embed="rId1"/>
        <a:stretch>
          <a:fillRect/>
        </a:stretch>
      </xdr:blipFill>
      <xdr:spPr>
        <a:xfrm>
          <a:off x="6391275" y="561975"/>
          <a:ext cx="1476588" cy="102884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171450</xdr:colOff>
      <xdr:row>2</xdr:row>
      <xdr:rowOff>190500</xdr:rowOff>
    </xdr:from>
    <xdr:to>
      <xdr:col>8</xdr:col>
      <xdr:colOff>743163</xdr:colOff>
      <xdr:row>2</xdr:row>
      <xdr:rowOff>1219344</xdr:rowOff>
    </xdr:to>
    <xdr:pic>
      <xdr:nvPicPr>
        <xdr:cNvPr id="2" name="Grafik 1">
          <a:extLst>
            <a:ext uri="{FF2B5EF4-FFF2-40B4-BE49-F238E27FC236}">
              <a16:creationId xmlns:a16="http://schemas.microsoft.com/office/drawing/2014/main" id="{E1AB8080-3D76-49D1-9A5C-1FE280FA2F56}"/>
            </a:ext>
          </a:extLst>
        </xdr:cNvPr>
        <xdr:cNvPicPr>
          <a:picLocks noChangeAspect="1"/>
        </xdr:cNvPicPr>
      </xdr:nvPicPr>
      <xdr:blipFill>
        <a:blip xmlns:r="http://schemas.openxmlformats.org/officeDocument/2006/relationships" r:embed="rId1"/>
        <a:stretch>
          <a:fillRect/>
        </a:stretch>
      </xdr:blipFill>
      <xdr:spPr>
        <a:xfrm>
          <a:off x="6981825" y="590550"/>
          <a:ext cx="1476588" cy="102884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11</xdr:col>
      <xdr:colOff>1162050</xdr:colOff>
      <xdr:row>2</xdr:row>
      <xdr:rowOff>123825</xdr:rowOff>
    </xdr:from>
    <xdr:to>
      <xdr:col>12</xdr:col>
      <xdr:colOff>1219413</xdr:colOff>
      <xdr:row>2</xdr:row>
      <xdr:rowOff>1152669</xdr:rowOff>
    </xdr:to>
    <xdr:pic>
      <xdr:nvPicPr>
        <xdr:cNvPr id="2" name="Grafik 1">
          <a:extLst>
            <a:ext uri="{FF2B5EF4-FFF2-40B4-BE49-F238E27FC236}">
              <a16:creationId xmlns:a16="http://schemas.microsoft.com/office/drawing/2014/main" id="{2D065232-7A89-4AE0-A948-4828C332EF65}"/>
            </a:ext>
          </a:extLst>
        </xdr:cNvPr>
        <xdr:cNvPicPr>
          <a:picLocks noChangeAspect="1"/>
        </xdr:cNvPicPr>
      </xdr:nvPicPr>
      <xdr:blipFill>
        <a:blip xmlns:r="http://schemas.openxmlformats.org/officeDocument/2006/relationships" r:embed="rId1"/>
        <a:stretch>
          <a:fillRect/>
        </a:stretch>
      </xdr:blipFill>
      <xdr:spPr>
        <a:xfrm>
          <a:off x="9096375" y="523875"/>
          <a:ext cx="1476588" cy="10288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1628775</xdr:colOff>
      <xdr:row>2</xdr:row>
      <xdr:rowOff>180975</xdr:rowOff>
    </xdr:from>
    <xdr:to>
      <xdr:col>9</xdr:col>
      <xdr:colOff>1384513</xdr:colOff>
      <xdr:row>2</xdr:row>
      <xdr:rowOff>1209819</xdr:rowOff>
    </xdr:to>
    <xdr:pic>
      <xdr:nvPicPr>
        <xdr:cNvPr id="2" name="Grafik 1">
          <a:extLst>
            <a:ext uri="{FF2B5EF4-FFF2-40B4-BE49-F238E27FC236}">
              <a16:creationId xmlns:a16="http://schemas.microsoft.com/office/drawing/2014/main" id="{1678C97E-94ED-4D4F-88E4-3DD8879878CA}"/>
            </a:ext>
          </a:extLst>
        </xdr:cNvPr>
        <xdr:cNvPicPr>
          <a:picLocks noChangeAspect="1"/>
        </xdr:cNvPicPr>
      </xdr:nvPicPr>
      <xdr:blipFill>
        <a:blip xmlns:r="http://schemas.openxmlformats.org/officeDocument/2006/relationships" r:embed="rId1"/>
        <a:stretch>
          <a:fillRect/>
        </a:stretch>
      </xdr:blipFill>
      <xdr:spPr>
        <a:xfrm>
          <a:off x="7772400" y="581025"/>
          <a:ext cx="1473413" cy="10288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609600</xdr:colOff>
      <xdr:row>2</xdr:row>
      <xdr:rowOff>171450</xdr:rowOff>
    </xdr:from>
    <xdr:to>
      <xdr:col>9</xdr:col>
      <xdr:colOff>492338</xdr:colOff>
      <xdr:row>2</xdr:row>
      <xdr:rowOff>1200294</xdr:rowOff>
    </xdr:to>
    <xdr:pic>
      <xdr:nvPicPr>
        <xdr:cNvPr id="3" name="Grafik 2">
          <a:extLst>
            <a:ext uri="{FF2B5EF4-FFF2-40B4-BE49-F238E27FC236}">
              <a16:creationId xmlns:a16="http://schemas.microsoft.com/office/drawing/2014/main" id="{B0C84B7C-AE28-49BD-8832-E7251774BB51}"/>
            </a:ext>
          </a:extLst>
        </xdr:cNvPr>
        <xdr:cNvPicPr>
          <a:picLocks noChangeAspect="1"/>
        </xdr:cNvPicPr>
      </xdr:nvPicPr>
      <xdr:blipFill>
        <a:blip xmlns:r="http://schemas.openxmlformats.org/officeDocument/2006/relationships" r:embed="rId1"/>
        <a:stretch>
          <a:fillRect/>
        </a:stretch>
      </xdr:blipFill>
      <xdr:spPr>
        <a:xfrm>
          <a:off x="11715750" y="571500"/>
          <a:ext cx="1473413" cy="102884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285750</xdr:colOff>
      <xdr:row>2</xdr:row>
      <xdr:rowOff>200025</xdr:rowOff>
    </xdr:from>
    <xdr:to>
      <xdr:col>8</xdr:col>
      <xdr:colOff>752688</xdr:colOff>
      <xdr:row>2</xdr:row>
      <xdr:rowOff>1225694</xdr:rowOff>
    </xdr:to>
    <xdr:pic>
      <xdr:nvPicPr>
        <xdr:cNvPr id="3" name="Grafik 1">
          <a:extLst>
            <a:ext uri="{FF2B5EF4-FFF2-40B4-BE49-F238E27FC236}">
              <a16:creationId xmlns:a16="http://schemas.microsoft.com/office/drawing/2014/main" id="{FA6A8CD5-6627-4C4F-83EE-8DAAC1F76E03}"/>
            </a:ext>
          </a:extLst>
        </xdr:cNvPr>
        <xdr:cNvPicPr>
          <a:picLocks noChangeAspect="1"/>
        </xdr:cNvPicPr>
      </xdr:nvPicPr>
      <xdr:blipFill>
        <a:blip xmlns:r="http://schemas.openxmlformats.org/officeDocument/2006/relationships" r:embed="rId1"/>
        <a:stretch>
          <a:fillRect/>
        </a:stretch>
      </xdr:blipFill>
      <xdr:spPr>
        <a:xfrm>
          <a:off x="10382250" y="600075"/>
          <a:ext cx="1428963" cy="102884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1158875</xdr:colOff>
      <xdr:row>2</xdr:row>
      <xdr:rowOff>173567</xdr:rowOff>
    </xdr:from>
    <xdr:to>
      <xdr:col>8</xdr:col>
      <xdr:colOff>1056958</xdr:colOff>
      <xdr:row>2</xdr:row>
      <xdr:rowOff>1199236</xdr:rowOff>
    </xdr:to>
    <xdr:pic>
      <xdr:nvPicPr>
        <xdr:cNvPr id="2" name="Grafik 1">
          <a:extLst>
            <a:ext uri="{FF2B5EF4-FFF2-40B4-BE49-F238E27FC236}">
              <a16:creationId xmlns:a16="http://schemas.microsoft.com/office/drawing/2014/main" id="{297CC4E3-2DBA-4C33-B7F6-B0B815EB0ED1}"/>
            </a:ext>
          </a:extLst>
        </xdr:cNvPr>
        <xdr:cNvPicPr>
          <a:picLocks noChangeAspect="1"/>
        </xdr:cNvPicPr>
      </xdr:nvPicPr>
      <xdr:blipFill>
        <a:blip xmlns:r="http://schemas.openxmlformats.org/officeDocument/2006/relationships" r:embed="rId1"/>
        <a:stretch>
          <a:fillRect/>
        </a:stretch>
      </xdr:blipFill>
      <xdr:spPr>
        <a:xfrm>
          <a:off x="11398250" y="570442"/>
          <a:ext cx="1379750" cy="102566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549275</xdr:colOff>
      <xdr:row>2</xdr:row>
      <xdr:rowOff>171450</xdr:rowOff>
    </xdr:from>
    <xdr:to>
      <xdr:col>10</xdr:col>
      <xdr:colOff>1292438</xdr:colOff>
      <xdr:row>2</xdr:row>
      <xdr:rowOff>1200294</xdr:rowOff>
    </xdr:to>
    <xdr:pic>
      <xdr:nvPicPr>
        <xdr:cNvPr id="2" name="Grafik 1">
          <a:extLst>
            <a:ext uri="{FF2B5EF4-FFF2-40B4-BE49-F238E27FC236}">
              <a16:creationId xmlns:a16="http://schemas.microsoft.com/office/drawing/2014/main" id="{C9E0F667-E2D9-460E-B338-D3E06ED9268B}"/>
            </a:ext>
          </a:extLst>
        </xdr:cNvPr>
        <xdr:cNvPicPr>
          <a:picLocks noChangeAspect="1"/>
        </xdr:cNvPicPr>
      </xdr:nvPicPr>
      <xdr:blipFill>
        <a:blip xmlns:r="http://schemas.openxmlformats.org/officeDocument/2006/relationships" r:embed="rId1"/>
        <a:stretch>
          <a:fillRect/>
        </a:stretch>
      </xdr:blipFill>
      <xdr:spPr>
        <a:xfrm>
          <a:off x="8502650" y="571500"/>
          <a:ext cx="1476588" cy="102884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14</xdr:col>
      <xdr:colOff>587375</xdr:colOff>
      <xdr:row>2</xdr:row>
      <xdr:rowOff>161925</xdr:rowOff>
    </xdr:from>
    <xdr:to>
      <xdr:col>15</xdr:col>
      <xdr:colOff>628863</xdr:colOff>
      <xdr:row>2</xdr:row>
      <xdr:rowOff>1193944</xdr:rowOff>
    </xdr:to>
    <xdr:pic>
      <xdr:nvPicPr>
        <xdr:cNvPr id="2" name="Grafik 1">
          <a:extLst>
            <a:ext uri="{FF2B5EF4-FFF2-40B4-BE49-F238E27FC236}">
              <a16:creationId xmlns:a16="http://schemas.microsoft.com/office/drawing/2014/main" id="{4A08B19D-A6BF-498C-995D-ACDAF9495697}"/>
            </a:ext>
          </a:extLst>
        </xdr:cNvPr>
        <xdr:cNvPicPr>
          <a:picLocks noChangeAspect="1"/>
        </xdr:cNvPicPr>
      </xdr:nvPicPr>
      <xdr:blipFill>
        <a:blip xmlns:r="http://schemas.openxmlformats.org/officeDocument/2006/relationships" r:embed="rId1"/>
        <a:stretch>
          <a:fillRect/>
        </a:stretch>
      </xdr:blipFill>
      <xdr:spPr>
        <a:xfrm>
          <a:off x="12084050" y="561975"/>
          <a:ext cx="1479763" cy="102884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19050</xdr:colOff>
      <xdr:row>2</xdr:row>
      <xdr:rowOff>171450</xdr:rowOff>
    </xdr:from>
    <xdr:to>
      <xdr:col>12</xdr:col>
      <xdr:colOff>1498813</xdr:colOff>
      <xdr:row>2</xdr:row>
      <xdr:rowOff>1200294</xdr:rowOff>
    </xdr:to>
    <xdr:pic>
      <xdr:nvPicPr>
        <xdr:cNvPr id="2" name="Grafik 1">
          <a:extLst>
            <a:ext uri="{FF2B5EF4-FFF2-40B4-BE49-F238E27FC236}">
              <a16:creationId xmlns:a16="http://schemas.microsoft.com/office/drawing/2014/main" id="{F7550145-6CAA-4C8B-884F-04807B80122E}"/>
            </a:ext>
          </a:extLst>
        </xdr:cNvPr>
        <xdr:cNvPicPr>
          <a:picLocks noChangeAspect="1"/>
        </xdr:cNvPicPr>
      </xdr:nvPicPr>
      <xdr:blipFill>
        <a:blip xmlns:r="http://schemas.openxmlformats.org/officeDocument/2006/relationships" r:embed="rId1"/>
        <a:stretch>
          <a:fillRect/>
        </a:stretch>
      </xdr:blipFill>
      <xdr:spPr>
        <a:xfrm>
          <a:off x="7143750" y="571500"/>
          <a:ext cx="1473413" cy="102884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752475</xdr:colOff>
      <xdr:row>2</xdr:row>
      <xdr:rowOff>142875</xdr:rowOff>
    </xdr:from>
    <xdr:to>
      <xdr:col>5</xdr:col>
      <xdr:colOff>1054313</xdr:colOff>
      <xdr:row>2</xdr:row>
      <xdr:rowOff>1168544</xdr:rowOff>
    </xdr:to>
    <xdr:pic>
      <xdr:nvPicPr>
        <xdr:cNvPr id="2" name="Grafik 1">
          <a:extLst>
            <a:ext uri="{FF2B5EF4-FFF2-40B4-BE49-F238E27FC236}">
              <a16:creationId xmlns:a16="http://schemas.microsoft.com/office/drawing/2014/main" id="{AED50396-A198-4E30-B36A-44E5E88E5885}"/>
            </a:ext>
          </a:extLst>
        </xdr:cNvPr>
        <xdr:cNvPicPr>
          <a:picLocks noChangeAspect="1"/>
        </xdr:cNvPicPr>
      </xdr:nvPicPr>
      <xdr:blipFill>
        <a:blip xmlns:r="http://schemas.openxmlformats.org/officeDocument/2006/relationships" r:embed="rId1"/>
        <a:stretch>
          <a:fillRect/>
        </a:stretch>
      </xdr:blipFill>
      <xdr:spPr>
        <a:xfrm>
          <a:off x="6534150" y="542925"/>
          <a:ext cx="1476588" cy="102884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1028700</xdr:colOff>
      <xdr:row>2</xdr:row>
      <xdr:rowOff>180975</xdr:rowOff>
    </xdr:from>
    <xdr:to>
      <xdr:col>6</xdr:col>
      <xdr:colOff>1200363</xdr:colOff>
      <xdr:row>2</xdr:row>
      <xdr:rowOff>1209819</xdr:rowOff>
    </xdr:to>
    <xdr:pic>
      <xdr:nvPicPr>
        <xdr:cNvPr id="2" name="Grafik 1">
          <a:extLst>
            <a:ext uri="{FF2B5EF4-FFF2-40B4-BE49-F238E27FC236}">
              <a16:creationId xmlns:a16="http://schemas.microsoft.com/office/drawing/2014/main" id="{28E7F9BF-4CCB-454D-89D4-2EB026995006}"/>
            </a:ext>
          </a:extLst>
        </xdr:cNvPr>
        <xdr:cNvPicPr>
          <a:picLocks noChangeAspect="1"/>
        </xdr:cNvPicPr>
      </xdr:nvPicPr>
      <xdr:blipFill>
        <a:blip xmlns:r="http://schemas.openxmlformats.org/officeDocument/2006/relationships" r:embed="rId1"/>
        <a:stretch>
          <a:fillRect/>
        </a:stretch>
      </xdr:blipFill>
      <xdr:spPr>
        <a:xfrm>
          <a:off x="7115175" y="581025"/>
          <a:ext cx="1476588" cy="102884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9A01048-41B1-45AF-83EF-9F70167E7EA0}" name="Chemikalien" displayName="Chemikalien" ref="C1096:C1107" totalsRowShown="0" headerRowDxfId="670" dataDxfId="668" headerRowBorderDxfId="669" tableBorderDxfId="667" totalsRowBorderDxfId="666" headerRowCellStyle="Standard 2" dataCellStyle="Standard 2">
  <autoFilter ref="C1096:C1107" xr:uid="{A9A01048-41B1-45AF-83EF-9F70167E7EA0}"/>
  <tableColumns count="1">
    <tableColumn id="1" xr3:uid="{FEA98B14-6D17-4BBB-9293-16A1E24696D2}" name="Chemikalien" dataDxfId="665" dataCellStyle="Standard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3491FF11-4CC0-429E-B500-15F397F6E1BC}" name="Keramik" displayName="Keramik" ref="D1096:D1097" totalsRowShown="0" headerRowDxfId="664" dataDxfId="662" headerRowBorderDxfId="663" tableBorderDxfId="661" totalsRowBorderDxfId="660" headerRowCellStyle="Standard 2" dataCellStyle="Standard 2">
  <autoFilter ref="D1096:D1097" xr:uid="{3491FF11-4CC0-429E-B500-15F397F6E1BC}"/>
  <tableColumns count="1">
    <tableColumn id="1" xr3:uid="{52457721-F308-4437-9364-F0340A8330E0}" name="Keramik" dataDxfId="659" dataCellStyle="Standard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E78391-F800-475F-A00C-E7D7254A073C}" name="LandwirtschaftlicheProd" displayName="LandwirtschaftlicheProd" ref="E1096:E1100" totalsRowShown="0" headerRowDxfId="658" dataDxfId="656" headerRowBorderDxfId="657" tableBorderDxfId="655" totalsRowBorderDxfId="654" headerRowCellStyle="Standard 2" dataCellStyle="Standard 2">
  <autoFilter ref="E1096:E1100" xr:uid="{00E78391-F800-475F-A00C-E7D7254A073C}"/>
  <tableColumns count="1">
    <tableColumn id="1" xr3:uid="{56B5F824-4E48-401D-A72F-F5755D8CD1EC}" name="LandwirtschaftlicheProd" dataDxfId="653" dataCellStyle="Standard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311BC458-171D-455D-A2D7-15AA79EF2C43}" name="Baustoff" displayName="Baustoff" ref="F1096:F1103" totalsRowShown="0" headerRowDxfId="652" dataDxfId="650" headerRowBorderDxfId="651" tableBorderDxfId="649" totalsRowBorderDxfId="648" headerRowCellStyle="Standard 2" dataCellStyle="Standard 2">
  <autoFilter ref="F1096:F1103" xr:uid="{311BC458-171D-455D-A2D7-15AA79EF2C43}"/>
  <tableColumns count="1">
    <tableColumn id="1" xr3:uid="{644178BE-4586-4EA2-B21B-20B93C51E288}" name="Baustoff" dataDxfId="647" dataCellStyle="Standard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C26060BF-9E61-44DF-9894-40266847B8EE}" name="Elektro" displayName="Elektro" ref="G1096:G1097" totalsRowShown="0" headerRowDxfId="646" dataDxfId="644" headerRowBorderDxfId="645" tableBorderDxfId="643" totalsRowBorderDxfId="642" headerRowCellStyle="Standard 2" dataCellStyle="Standard 2">
  <autoFilter ref="G1096:G1097" xr:uid="{C26060BF-9E61-44DF-9894-40266847B8EE}"/>
  <tableColumns count="1">
    <tableColumn id="1" xr3:uid="{F39FE830-A333-433F-B097-A2021C3999DF}" name="Elektro" dataDxfId="641" dataCellStyle="Standard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58E74ED-5E93-401D-85DC-E02F93360CC5}" name="Brennstoffe" displayName="Brennstoffe" ref="H1096:H1105" totalsRowShown="0" headerRowDxfId="640" dataDxfId="638" headerRowBorderDxfId="639" tableBorderDxfId="637" totalsRowBorderDxfId="636" headerRowCellStyle="Standard 2" dataCellStyle="Standard 2">
  <autoFilter ref="H1096:H1105" xr:uid="{958E74ED-5E93-401D-85DC-E02F93360CC5}"/>
  <tableColumns count="1">
    <tableColumn id="1" xr3:uid="{0A6F09E8-9FA0-417B-B2AA-B2CF82CBC68A}" name="Brennstoffe" dataDxfId="635" dataCellStyle="Standard 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36C263E4-267D-4D64-A64C-F2F39F6830D6}" name="Glase" displayName="Glase" ref="I1096:I1097" totalsRowShown="0" headerRowDxfId="634" dataDxfId="632" headerRowBorderDxfId="633" tableBorderDxfId="631" totalsRowBorderDxfId="630" headerRowCellStyle="Standard 2" dataCellStyle="Standard 2">
  <autoFilter ref="I1096:I1097" xr:uid="{36C263E4-267D-4D64-A64C-F2F39F6830D6}"/>
  <tableColumns count="1">
    <tableColumn id="1" xr3:uid="{B14D61F8-6F61-448F-A385-C676D53D6D3D}" name="Glase" dataDxfId="629" dataCellStyle="Standard 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B698F497-2450-4433-B92C-3493B0F0179C}" name="Nichteisenmetalle" displayName="Nichteisenmetalle" ref="J1096:J1105" totalsRowShown="0" headerRowDxfId="628" dataDxfId="626" headerRowBorderDxfId="627" tableBorderDxfId="625" totalsRowBorderDxfId="624" headerRowCellStyle="Standard 2" dataCellStyle="Standard 2">
  <autoFilter ref="J1096:J1105" xr:uid="{B698F497-2450-4433-B92C-3493B0F0179C}"/>
  <tableColumns count="1">
    <tableColumn id="1" xr3:uid="{5ED42A4E-5D94-4F22-8B8D-71EECF374CA5}" name="Nichteisenmetalle" dataDxfId="623" dataCellStyle="Standard 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377C8FEA-1D99-4D0F-9426-E18F1701BC9E}" name="Eisenmetalle" displayName="Eisenmetalle" ref="K1096:K1107" totalsRowShown="0" headerRowDxfId="622" dataDxfId="620" headerRowBorderDxfId="621" tableBorderDxfId="619" totalsRowBorderDxfId="618" headerRowCellStyle="Standard 2" dataCellStyle="Standard 2">
  <autoFilter ref="K1096:K1107" xr:uid="{377C8FEA-1D99-4D0F-9426-E18F1701BC9E}"/>
  <tableColumns count="1">
    <tableColumn id="1" xr3:uid="{5A9B5E17-1F96-43AE-91A0-061822AEB67F}" name="Eisenmetalle" dataDxfId="617" dataCellStyle="Standard 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9FC7E2DC-C8E4-4F28-90A9-7D0039257987}" name="Textilien" displayName="Textilien" ref="L1096:L1098" totalsRowShown="0" headerRowDxfId="616" dataDxfId="614" headerRowBorderDxfId="615" tableBorderDxfId="613" totalsRowBorderDxfId="612" headerRowCellStyle="Standard 2" dataCellStyle="Standard 2">
  <autoFilter ref="L1096:L1098" xr:uid="{9FC7E2DC-C8E4-4F28-90A9-7D0039257987}"/>
  <tableColumns count="1">
    <tableColumn id="1" xr3:uid="{EDD858E8-9857-485C-A9EB-B8AA80F75353}" name="Textilien" dataDxfId="611" dataCellStyle="Standard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3CEE655B-D7E2-4F67-881D-8F9A9689F262}" name="Holz" displayName="Holz" ref="M1096:M1104" totalsRowShown="0" headerRowDxfId="610" dataDxfId="608" headerRowBorderDxfId="609" tableBorderDxfId="607" totalsRowBorderDxfId="606" headerRowCellStyle="Standard 2" dataCellStyle="Standard 2">
  <autoFilter ref="M1096:M1104" xr:uid="{3CEE655B-D7E2-4F67-881D-8F9A9689F262}"/>
  <tableColumns count="1">
    <tableColumn id="1" xr3:uid="{979A3264-F8D2-444A-837D-9037678F69E5}" name="Holz" dataDxfId="605" dataCellStyle="Standard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113F266E-41D5-4E74-A28B-A3DEDFA5AF26}" name="Verpackungen" displayName="Verpackungen" ref="N1096:N1103" totalsRowShown="0" headerRowDxfId="604" dataDxfId="602" headerRowBorderDxfId="603" tableBorderDxfId="601" totalsRowBorderDxfId="600" headerRowCellStyle="Standard 2" dataCellStyle="Standard 2">
  <autoFilter ref="N1096:N1103" xr:uid="{113F266E-41D5-4E74-A28B-A3DEDFA5AF26}"/>
  <tableColumns count="1">
    <tableColumn id="1" xr3:uid="{CC1E1AED-7E02-4C6E-A0FC-0857EA914EEB}" name="Verpackungen" dataDxfId="599" dataCellStyle="Standard 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44D5660-1662-4528-A601-B4458331E2AB}" name="Tierproduktion" displayName="Tierproduktion" ref="D1114:D1118" totalsRowShown="0" headerRowDxfId="598" dataDxfId="596" headerRowBorderDxfId="597" tableBorderDxfId="595" totalsRowBorderDxfId="594" headerRowCellStyle="Standard 2" dataCellStyle="Standard 2">
  <autoFilter ref="D1114:D1118" xr:uid="{344D5660-1662-4528-A601-B4458331E2AB}"/>
  <tableColumns count="1">
    <tableColumn id="1" xr3:uid="{1E1C22DF-A129-47A6-9B5A-09D9CA779256}" name="Tierproduktion" dataDxfId="593" dataCellStyle="Standard 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A432506C-B7B4-4429-9D12-646B35D7DB46}" name="andereLandw" displayName="andereLandw" ref="E1114:E1127" totalsRowShown="0" headerRowDxfId="592" dataDxfId="590" headerRowBorderDxfId="591" tableBorderDxfId="589" totalsRowBorderDxfId="588" headerRowCellStyle="Standard 2" dataCellStyle="Standard 2">
  <autoFilter ref="E1114:E1127" xr:uid="{A432506C-B7B4-4429-9D12-646B35D7DB46}"/>
  <tableColumns count="1">
    <tableColumn id="1" xr3:uid="{E83F9473-20E1-4649-821D-F66550C19C1A}" name="andereLandw" dataDxfId="587" dataCellStyle="Standard 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BB02FDA-A745-440F-890A-68475B194162}" name="Pflanzenöle" displayName="Pflanzenöle" ref="F1114:F1118" totalsRowShown="0" headerRowDxfId="586" dataDxfId="584" headerRowBorderDxfId="585" tableBorderDxfId="583" totalsRowBorderDxfId="582" headerRowCellStyle="Standard 2" dataCellStyle="Standard 2">
  <autoFilter ref="F1114:F1118" xr:uid="{9BB02FDA-A745-440F-890A-68475B194162}"/>
  <tableColumns count="1">
    <tableColumn id="1" xr3:uid="{4A242AE6-5D8F-45C8-A8E7-2E522B585323}" name="Pflanzenöle" dataDxfId="581" dataCellStyle="Standard 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B9263560-9AC1-404C-A32E-629BF83AC486}" name="Pflanzenproduktion" displayName="Pflanzenproduktion" ref="G1114:G1129" totalsRowShown="0" headerRowDxfId="580" dataDxfId="578" headerRowBorderDxfId="579" tableBorderDxfId="577" totalsRowBorderDxfId="576" headerRowCellStyle="Standard 2" dataCellStyle="Standard 2">
  <autoFilter ref="G1114:G1129" xr:uid="{B9263560-9AC1-404C-A32E-629BF83AC486}"/>
  <tableColumns count="1">
    <tableColumn id="1" xr3:uid="{2E761DD0-45E1-4189-978D-7D1F5BB79048}" name="Pflanzenproduktion" dataDxfId="575" dataCellStyle="Standard 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8D73D06B-6CAB-4522-8F00-524D432FA8AA}" name="KeramikAlle" displayName="KeramikAlle" ref="D1131:D1144" totalsRowShown="0" headerRowDxfId="574" dataDxfId="572" headerRowBorderDxfId="573" tableBorderDxfId="571" totalsRowBorderDxfId="570" headerRowCellStyle="Standard 2" dataCellStyle="Standard 2">
  <autoFilter ref="D1131:D1144" xr:uid="{8D73D06B-6CAB-4522-8F00-524D432FA8AA}"/>
  <tableColumns count="1">
    <tableColumn id="1" xr3:uid="{B5615B5F-EF04-4DAB-8C53-9AA6FC7C6CE0}" name="KeramikAlle" dataDxfId="569" dataCellStyle="Standard 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226011BD-2ACB-407A-B357-E34522943AAE}" name="SäurenAnorganisch" displayName="SäurenAnorganisch" ref="D1146:D1150" totalsRowShown="0" headerRowDxfId="568" dataDxfId="566" headerRowBorderDxfId="567" tableBorderDxfId="565" totalsRowBorderDxfId="564" headerRowCellStyle="Standard 2" dataCellStyle="Standard 2">
  <autoFilter ref="D1146:D1150" xr:uid="{226011BD-2ACB-407A-B357-E34522943AAE}"/>
  <tableColumns count="1">
    <tableColumn id="1" xr3:uid="{29CCE95B-9EA5-4C80-AA6E-AC3E5A017990}" name="SäurenAnorganisch" dataDxfId="563" dataCellStyle="Standard 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E79EDFC7-6160-49D8-9FCF-2D354487400A}" name="SäurenOrganisch" displayName="SäurenOrganisch" ref="E1146:E1152" totalsRowShown="0" headerRowDxfId="562" dataDxfId="560" headerRowBorderDxfId="561" tableBorderDxfId="559" totalsRowBorderDxfId="558" headerRowCellStyle="Standard 2" dataCellStyle="Standard 2">
  <autoFilter ref="E1146:E1152" xr:uid="{E79EDFC7-6160-49D8-9FCF-2D354487400A}"/>
  <tableColumns count="1">
    <tableColumn id="1" xr3:uid="{F9D091CE-BD7C-447E-933D-99100D45801C}" name="SäurenOrganisch" dataDxfId="557" dataCellStyle="Standard 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5E33DA7B-175B-4AA5-9663-46E8214ACCF2}" name="Düngemittel" displayName="Düngemittel" ref="F1146:F1149" totalsRowShown="0" headerRowDxfId="556" dataDxfId="554" headerRowBorderDxfId="555" tableBorderDxfId="553" totalsRowBorderDxfId="552" headerRowCellStyle="Standard 2" dataCellStyle="Standard 2">
  <autoFilter ref="F1146:F1149" xr:uid="{5E33DA7B-175B-4AA5-9663-46E8214ACCF2}"/>
  <tableColumns count="1">
    <tableColumn id="1" xr3:uid="{C5C93191-6656-40D3-85BA-70186EBADCF7}" name="Düngemittel" dataDxfId="551" dataCellStyle="Standard 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9596FC47-EDF0-498D-BC50-DA037BD5B168}" name="Gase" displayName="Gase" ref="G1146:G1156" totalsRowShown="0" headerRowDxfId="550" dataDxfId="548" headerRowBorderDxfId="549" tableBorderDxfId="547" totalsRowBorderDxfId="546" headerRowCellStyle="Standard 2" dataCellStyle="Standard 2">
  <autoFilter ref="G1146:G1156" xr:uid="{9596FC47-EDF0-498D-BC50-DA037BD5B168}"/>
  <tableColumns count="1">
    <tableColumn id="1" xr3:uid="{78534208-362D-4F85-95FF-CDCE9C6CC0AB}" name="Gase" dataDxfId="545" dataCellStyle="Standard 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1F39925C-B051-4DD5-8A76-2334B10B7AB4}" name="Anorganisch" displayName="Anorganisch" ref="H1146:H1178" totalsRowShown="0" headerRowDxfId="544" dataDxfId="542" headerRowBorderDxfId="543" tableBorderDxfId="541" totalsRowBorderDxfId="540" headerRowCellStyle="Standard 2" dataCellStyle="Standard 2">
  <autoFilter ref="H1146:H1178" xr:uid="{1F39925C-B051-4DD5-8A76-2334B10B7AB4}"/>
  <tableColumns count="1">
    <tableColumn id="1" xr3:uid="{B88E484E-AAC6-4569-AEA0-0F2E2B3EDA5F}" name="Anorganisch" dataDxfId="539" dataCellStyle="Standard 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15E1E996-3B65-49D0-BE4B-1EBA9DB7A824}" name="Organisch" displayName="Organisch" ref="I1146:I1178" totalsRowShown="0" headerRowDxfId="538" dataDxfId="536" headerRowBorderDxfId="537" tableBorderDxfId="535" totalsRowBorderDxfId="534" headerRowCellStyle="Standard 2" dataCellStyle="Standard 2">
  <autoFilter ref="I1146:I1178" xr:uid="{15E1E996-3B65-49D0-BE4B-1EBA9DB7A824}"/>
  <tableColumns count="1">
    <tableColumn id="1" xr3:uid="{74CBBDF4-F177-4479-B05B-AE54B000E29B}" name="Organisch" dataDxfId="533" dataCellStyle="Standard 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1E773426-816E-4486-8C94-D61CB61AA039}" name="Bindemittel" displayName="Bindemittel" ref="D1208:D1211" totalsRowShown="0" headerRowDxfId="532" dataDxfId="530" headerRowBorderDxfId="531" tableBorderDxfId="529" totalsRowBorderDxfId="528" headerRowCellStyle="Standard 2" dataCellStyle="Standard 2">
  <autoFilter ref="D1208:D1211" xr:uid="{1E773426-816E-4486-8C94-D61CB61AA039}"/>
  <tableColumns count="1">
    <tableColumn id="1" xr3:uid="{8289C7BD-77FC-4DF4-9F83-AC6EC6D67A6C}" name="Bindemittel" dataDxfId="527" dataCellStyle="Standard 2"/>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D1235B4-A5CE-4789-8ABE-732FC584BB3D}" name="Bitumen" displayName="Bitumen" ref="E1208:E1210" totalsRowShown="0" headerRowDxfId="526" dataDxfId="524" headerRowBorderDxfId="525" tableBorderDxfId="523" totalsRowBorderDxfId="522" headerRowCellStyle="Standard 2" dataCellStyle="Standard 2">
  <autoFilter ref="E1208:E1210" xr:uid="{5D1235B4-A5CE-4789-8ABE-732FC584BB3D}"/>
  <tableColumns count="1">
    <tableColumn id="1" xr3:uid="{80A3DA9A-9E21-45C0-B81E-E084D9B9BCB8}" name="Bitumen" dataDxfId="521" dataCellStyle="Standard 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692ADE41-EA7F-4A25-8B07-47ED01E8F609}" name="Ziegel" displayName="Ziegel" ref="F1208:F1212" totalsRowShown="0" headerRowDxfId="520" dataDxfId="518" headerRowBorderDxfId="519" tableBorderDxfId="517" totalsRowBorderDxfId="516" headerRowCellStyle="Standard 2" dataCellStyle="Standard 2">
  <autoFilter ref="F1208:F1212" xr:uid="{692ADE41-EA7F-4A25-8B07-47ED01E8F609}"/>
  <tableColumns count="1">
    <tableColumn id="1" xr3:uid="{2BECA32D-C8AC-4FC0-BBB3-2500FE6B7DD2}" name="Ziegel" dataDxfId="515" dataCellStyle="Standard 2"/>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1DAA414-9699-4ED8-A2B0-50964FD40BE1}" name="Beton" displayName="Beton" ref="G1208:G1210" totalsRowShown="0" headerRowDxfId="514" dataDxfId="512" headerRowBorderDxfId="513" tableBorderDxfId="511" totalsRowBorderDxfId="510" headerRowCellStyle="Standard 2" dataCellStyle="Standard 2">
  <autoFilter ref="G1208:G1210" xr:uid="{41DAA414-9699-4ED8-A2B0-50964FD40BE1}"/>
  <tableColumns count="1">
    <tableColumn id="1" xr3:uid="{D5067AAF-6417-4821-A153-0DA7E5DB2594}" name="Beton" dataDxfId="509" dataCellStyle="Standard 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10E1219C-E83E-4D56-9E9E-84DFE5A9821F}" name="Dämmung" displayName="Dämmung" ref="H1208:H1211" totalsRowShown="0" headerRowDxfId="508" dataDxfId="506" headerRowBorderDxfId="507" tableBorderDxfId="505" totalsRowBorderDxfId="504" headerRowCellStyle="Standard 2" dataCellStyle="Standard 2">
  <autoFilter ref="H1208:H1211" xr:uid="{10E1219C-E83E-4D56-9E9E-84DFE5A9821F}"/>
  <tableColumns count="1">
    <tableColumn id="1" xr3:uid="{D283366A-D4CB-4DAF-92AC-AC3D531D80EF}" name="Dämmung" dataDxfId="503" dataCellStyle="Standard 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D2439A0D-9372-440B-B23F-760F24ED1C97}" name="BaustoffeAndere" displayName="BaustoffeAndere" ref="I1208:I1216" totalsRowShown="0" headerRowDxfId="502" dataDxfId="500" headerRowBorderDxfId="501" tableBorderDxfId="499" totalsRowBorderDxfId="498" headerRowCellStyle="Standard 2" dataCellStyle="Standard 2">
  <autoFilter ref="I1208:I1216" xr:uid="{D2439A0D-9372-440B-B23F-760F24ED1C97}"/>
  <tableColumns count="1">
    <tableColumn id="1" xr3:uid="{1FEA0C45-8981-4AE9-BCB4-B415EC9F03B7}" name="BaustoffeAndere" dataDxfId="497" dataCellStyle="Standard 2"/>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2ECD2D31-9B6A-4CE4-845F-825E83B3807C}" name="ElektronikAlle" displayName="ElektronikAlle" ref="D1218:D1241" totalsRowShown="0" headerRowDxfId="496" dataDxfId="494" headerRowBorderDxfId="495" tableBorderDxfId="493" totalsRowBorderDxfId="492" headerRowCellStyle="Standard 2" dataCellStyle="Standard 2">
  <autoFilter ref="D1218:D1241" xr:uid="{2ECD2D31-9B6A-4CE4-845F-825E83B3807C}"/>
  <tableColumns count="1">
    <tableColumn id="1" xr3:uid="{23BB001F-6918-401B-B8AE-651289B10A35}" name="ElektronikAlle" dataDxfId="491" dataCellStyle="Standard 2"/>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E5516C15-AC83-4D97-99D6-E1B440604346}" name="Kohle" displayName="Kohle" ref="D1243:D1247" totalsRowShown="0" headerRowDxfId="490" dataDxfId="488" headerRowBorderDxfId="489" tableBorderDxfId="487" totalsRowBorderDxfId="486" headerRowCellStyle="Standard 2" dataCellStyle="Standard 2">
  <autoFilter ref="D1243:D1247" xr:uid="{E5516C15-AC83-4D97-99D6-E1B440604346}"/>
  <tableColumns count="1">
    <tableColumn id="1" xr3:uid="{19D5AB35-B3AF-4993-9A4B-19335AA2BF6A}" name="Kohle" dataDxfId="485" dataCellStyle="Standard 2"/>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94FF457A-889F-4CA6-8FBC-12F51F3B911E}" name="LPG" displayName="LPG" ref="F1243:F1246" totalsRowShown="0" headerRowDxfId="484" dataDxfId="482" headerRowBorderDxfId="483" tableBorderDxfId="481" totalsRowBorderDxfId="480" headerRowCellStyle="Standard 2" dataCellStyle="Standard 2">
  <autoFilter ref="F1243:F1246" xr:uid="{94FF457A-889F-4CA6-8FBC-12F51F3B911E}"/>
  <tableColumns count="1">
    <tableColumn id="1" xr3:uid="{3351285F-77F5-48F1-A391-3FF54E4BC52E}" name="LPG" dataDxfId="479" dataCellStyle="Standard 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6919F304-C182-46BA-8960-50A8CE2569F1}" name="Erdgas" displayName="Erdgas" ref="G1243:G1251" totalsRowShown="0" headerRowDxfId="478" dataDxfId="476" headerRowBorderDxfId="477" tableBorderDxfId="475" totalsRowBorderDxfId="474" headerRowCellStyle="Standard 2" dataCellStyle="Standard 2">
  <autoFilter ref="G1243:G1251" xr:uid="{6919F304-C182-46BA-8960-50A8CE2569F1}"/>
  <tableColumns count="1">
    <tableColumn id="1" xr3:uid="{73B49F64-D7B6-41BA-BE5C-2F85FBFEF9CC}" name="Erdgas" dataDxfId="473" dataCellStyle="Standard 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B5674D81-237D-4B69-9691-C2E98B24FB56}" name="Öle" displayName="Öle" ref="H1243:H1254" totalsRowShown="0" headerRowDxfId="472" dataDxfId="470" headerRowBorderDxfId="471" tableBorderDxfId="469" totalsRowBorderDxfId="468" headerRowCellStyle="Standard 2" dataCellStyle="Standard 2">
  <autoFilter ref="H1243:H1254" xr:uid="{B5674D81-237D-4B69-9691-C2E98B24FB56}"/>
  <tableColumns count="1">
    <tableColumn id="1" xr3:uid="{BBF87C80-EBEA-4EF1-85C2-318152414AFD}" name="Öle" dataDxfId="467" dataCellStyle="Standard 2"/>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94B251B-C097-42C4-988B-4C001F46BE88}" name="Biokraftstoffe" displayName="Biokraftstoffe" ref="K1243:K1251" totalsRowShown="0" headerRowDxfId="466" dataDxfId="464" headerRowBorderDxfId="465" tableBorderDxfId="463" totalsRowBorderDxfId="462" headerRowCellStyle="Standard 2" dataCellStyle="Standard 2">
  <autoFilter ref="K1243:K1251" xr:uid="{094B251B-C097-42C4-988B-4C001F46BE88}"/>
  <tableColumns count="1">
    <tableColumn id="1" xr3:uid="{CC5F1E1D-2573-4CDF-8061-4E1597B83295}" name="Biokraftstoffe" dataDxfId="461" dataCellStyle="Standard 2"/>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1C5DE01C-B8B2-495B-96CA-71DDC7D70014}" name="Lösungsmittel" displayName="Lösungsmittel" ref="J1146:J1206" totalsRowShown="0" headerRowDxfId="460" dataDxfId="459" tableBorderDxfId="458" headerRowCellStyle="Standard 2" dataCellStyle="Standard 2">
  <autoFilter ref="J1146:J1206" xr:uid="{1C5DE01C-B8B2-495B-96CA-71DDC7D70014}"/>
  <tableColumns count="1">
    <tableColumn id="1" xr3:uid="{3F0FABE8-3DC6-4CB3-BFAF-F0C628F2C6F1}" name="Lösungsmittel" dataDxfId="457" dataCellStyle="Standard 2"/>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4CEF1018-2A6E-41CF-AED6-BA2E5AD36959}" name="Pestizide" displayName="Pestizide" ref="K1146:K1185" totalsRowShown="0" headerRowDxfId="456" dataDxfId="455" tableBorderDxfId="454" headerRowCellStyle="Standard 2" dataCellStyle="Standard 2">
  <autoFilter ref="K1146:K1185" xr:uid="{4CEF1018-2A6E-41CF-AED6-BA2E5AD36959}"/>
  <tableColumns count="1">
    <tableColumn id="1" xr3:uid="{B186515C-DB6C-48BA-B6E8-CFDA26325472}" name="Pestizide" dataDxfId="453" dataCellStyle="Standard 2"/>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5F134651-D927-4B24-87E4-B5CDCE8FA114}" name="Druckfarbe" displayName="Druckfarbe" ref="L1146:L1152" totalsRowShown="0" headerRowDxfId="452" dataDxfId="451" tableBorderDxfId="450" headerRowCellStyle="Standard 2" dataCellStyle="Standard 2">
  <autoFilter ref="L1146:L1152" xr:uid="{5F134651-D927-4B24-87E4-B5CDCE8FA114}"/>
  <tableColumns count="1">
    <tableColumn id="1" xr3:uid="{B571B5EC-B1A3-49D1-9503-5940E2611AC9}" name="Druckfarbe" dataDxfId="449" dataCellStyle="Standard 2"/>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3F597EFE-12DC-4525-B53C-F8A053453DA5}" name="Kältemittel" displayName="Kältemittel" ref="M1146:M1149" totalsRowShown="0" headerRowDxfId="448" dataDxfId="447" tableBorderDxfId="446" headerRowCellStyle="Standard 2" dataCellStyle="Standard 2">
  <autoFilter ref="M1146:M1149" xr:uid="{3F597EFE-12DC-4525-B53C-F8A053453DA5}"/>
  <tableColumns count="1">
    <tableColumn id="1" xr3:uid="{42F390BF-E073-482B-AF53-16FA7E783280}" name="Kältemittel" dataDxfId="445" dataCellStyle="Standard 2"/>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7A75CF02-D972-4579-A0A1-2CC9EED40C08}" name="Waschmittel" displayName="Waschmittel" ref="N1146:N1181" totalsRowShown="0" headerRowDxfId="444" dataDxfId="443" tableBorderDxfId="442" headerRowCellStyle="Standard 2" dataCellStyle="Standard 2">
  <autoFilter ref="N1146:N1181" xr:uid="{7A75CF02-D972-4579-A0A1-2CC9EED40C08}"/>
  <tableColumns count="1">
    <tableColumn id="1" xr3:uid="{03E603A5-9B86-48A3-A6DF-9801304C7343}" name="Waschmittel" dataDxfId="441" dataCellStyle="Standard 2"/>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A7DF759D-A5B4-4196-A56F-24078583C47C}" name="Farben" displayName="Farben" ref="J1208:J1212" totalsRowShown="0" headerRowDxfId="440" dataDxfId="439" tableBorderDxfId="438" headerRowCellStyle="Standard 2" dataCellStyle="Standard 2">
  <autoFilter ref="J1208:J1212" xr:uid="{A7DF759D-A5B4-4196-A56F-24078583C47C}"/>
  <tableColumns count="1">
    <tableColumn id="1" xr3:uid="{8F0946EA-A647-4595-8573-6EBE078431E1}" name="Farben" dataDxfId="437" dataCellStyle="Standard 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536000C-759F-41BB-B8FE-CAFB3D790D00}" name="Braunkohle" displayName="Braunkohle" ref="E1243:E1244" totalsRowShown="0" headerRowDxfId="436" dataDxfId="435" tableBorderDxfId="434" headerRowCellStyle="Standard 2" dataCellStyle="Standard 2">
  <autoFilter ref="E1243:E1244" xr:uid="{0536000C-759F-41BB-B8FE-CAFB3D790D00}"/>
  <tableColumns count="1">
    <tableColumn id="1" xr3:uid="{A97F6C73-38F2-4A65-AE0E-89501D197EB2}" name="Braunkohle" dataDxfId="433" dataCellStyle="Standard 2"/>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E403CE78-6726-4748-8482-5B414058E52C}" name="Uran" displayName="Uran" ref="I1243:I1244" totalsRowShown="0" headerRowDxfId="432" dataDxfId="431" tableBorderDxfId="430" headerRowCellStyle="Standard 2" dataCellStyle="Standard 2">
  <autoFilter ref="I1243:I1244" xr:uid="{E403CE78-6726-4748-8482-5B414058E52C}"/>
  <tableColumns count="1">
    <tableColumn id="1" xr3:uid="{8D65FE41-4064-49CC-9484-D384B3389E3B}" name="Uran" dataDxfId="429" dataCellStyle="Standard 2"/>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FDF67D7D-196A-402C-887F-ADA913CB4F9A}" name="Holzbrennstoffe" displayName="Holzbrennstoffe" ref="J1243:J1246" totalsRowShown="0" headerRowDxfId="428" dataDxfId="426" headerRowBorderDxfId="427" tableBorderDxfId="425" totalsRowBorderDxfId="424" headerRowCellStyle="Standard 2" dataCellStyle="Standard 2">
  <autoFilter ref="J1243:J1246" xr:uid="{FDF67D7D-196A-402C-887F-ADA913CB4F9A}"/>
  <tableColumns count="1">
    <tableColumn id="1" xr3:uid="{C591D9EB-BC75-4D1F-A70B-33B81F4A17DE}" name="Holzbrennstoffe" dataDxfId="423" dataCellStyle="Standard 2"/>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38E2DEAB-4530-4A5C-9717-728312BD7B67}" name="KrafstoffeEU" displayName="KrafstoffeEU" ref="L1243:L1254" totalsRowShown="0" headerRowDxfId="422" dataDxfId="420" headerRowBorderDxfId="421" tableBorderDxfId="419" totalsRowBorderDxfId="418" headerRowCellStyle="Standard 2" dataCellStyle="Standard 2">
  <autoFilter ref="L1243:L1254" xr:uid="{38E2DEAB-4530-4A5C-9717-728312BD7B67}"/>
  <tableColumns count="1">
    <tableColumn id="1" xr3:uid="{378491EB-FAB9-4641-9C13-AD4E706E8C82}" name="KrafstoffeEU" dataDxfId="417" dataCellStyle="Standard 2"/>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6C77B3B1-115A-402D-BC45-FD46AAF92F6A}" name="GlasAlle" displayName="GlasAlle" ref="D1256:D1264" totalsRowShown="0" headerRowDxfId="416" dataDxfId="414" headerRowBorderDxfId="415" tableBorderDxfId="413" totalsRowBorderDxfId="412" headerRowCellStyle="Standard 2" dataCellStyle="Standard 2">
  <autoFilter ref="D1256:D1264" xr:uid="{6C77B3B1-115A-402D-BC45-FD46AAF92F6A}"/>
  <tableColumns count="1">
    <tableColumn id="1" xr3:uid="{F0126DC6-60F1-4B12-801E-017B8D155812}" name="GlasAlle" dataDxfId="411" dataCellStyle="Standard 2"/>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CDA06C6B-A84F-4E68-8F2C-B6851806E07B}" name="Stahl" displayName="Stahl" ref="D1266:D1270" totalsRowShown="0" headerRowDxfId="410" dataDxfId="408" headerRowBorderDxfId="409" tableBorderDxfId="407" totalsRowBorderDxfId="406" headerRowCellStyle="Standard 2" dataCellStyle="Standard 2">
  <autoFilter ref="D1266:D1270" xr:uid="{CDA06C6B-A84F-4E68-8F2C-B6851806E07B}"/>
  <tableColumns count="1">
    <tableColumn id="1" xr3:uid="{420E0451-0D87-4789-9D09-9E1D94C8BE30}" name="Stahl" dataDxfId="405" dataCellStyle="Standard 2"/>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16AD5CE8-1C96-41A8-9BC6-D515A58237D5}" name="Gusseisen" displayName="Gusseisen" ref="E1266:E1274" totalsRowShown="0" headerRowDxfId="404" dataDxfId="402" headerRowBorderDxfId="403" tableBorderDxfId="401" totalsRowBorderDxfId="400" headerRowCellStyle="Standard 2" dataCellStyle="Standard 2">
  <autoFilter ref="E1266:E1274" xr:uid="{16AD5CE8-1C96-41A8-9BC6-D515A58237D5}"/>
  <tableColumns count="1">
    <tableColumn id="1" xr3:uid="{4C3CD5BE-BDBB-46A0-A843-082E63BCF1BC}" name="Gusseisen" dataDxfId="399" dataCellStyle="Standard 2"/>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7527CF53-486A-4757-BB7B-662578950541}" name="Edelstahl" displayName="Edelstahl" ref="F1266:F1324" totalsRowShown="0" headerRowDxfId="398" dataDxfId="396" headerRowBorderDxfId="397" tableBorderDxfId="395" totalsRowBorderDxfId="394" headerRowCellStyle="Standard 2" dataCellStyle="Standard 2">
  <autoFilter ref="F1266:F1324" xr:uid="{7527CF53-486A-4757-BB7B-662578950541}"/>
  <tableColumns count="1">
    <tableColumn id="1" xr3:uid="{FAC058A8-AB53-4015-9B11-A4DCAB3B5021}" name="Edelstahl" dataDxfId="393" dataCellStyle="Standard 2"/>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6BF92349-968A-4282-B203-F89FEB0AC0C5}" name="Automatenstahl" displayName="Automatenstahl" ref="G1266:G1270" totalsRowShown="0" headerRowDxfId="392" dataDxfId="390" headerRowBorderDxfId="391" tableBorderDxfId="389" totalsRowBorderDxfId="388" headerRowCellStyle="Standard 2" dataCellStyle="Standard 2">
  <autoFilter ref="G1266:G1270" xr:uid="{6BF92349-968A-4282-B203-F89FEB0AC0C5}"/>
  <tableColumns count="1">
    <tableColumn id="1" xr3:uid="{489E32AD-31F3-4F43-843D-6746C16BF4CC}" name="Automatenstahl" dataDxfId="387" dataCellStyle="Standard 2"/>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18B88C8B-4C42-47AC-A25A-7227770FA737}" name="Gussstahl" displayName="Gussstahl" ref="H1266:H1274" totalsRowShown="0" headerRowDxfId="386" dataDxfId="384" headerRowBorderDxfId="385" tableBorderDxfId="383" totalsRowBorderDxfId="382" headerRowCellStyle="Standard 2" dataCellStyle="Standard 2">
  <autoFilter ref="H1266:H1274" xr:uid="{18B88C8B-4C42-47AC-A25A-7227770FA737}"/>
  <tableColumns count="1">
    <tableColumn id="1" xr3:uid="{207B0B4D-FB0F-448D-B746-867D11BE3F7A}" name="Gussstahl" dataDxfId="381" dataCellStyle="Standard 2"/>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7F60F560-D180-4A11-AC50-0962D9287EE7}" name="Baustahl" displayName="Baustahl" ref="I1266:I1270" totalsRowShown="0" headerRowDxfId="380" dataDxfId="378" headerRowBorderDxfId="379" tableBorderDxfId="377" totalsRowBorderDxfId="376" headerRowCellStyle="Standard 2" dataCellStyle="Standard 2">
  <autoFilter ref="I1266:I1270" xr:uid="{7F60F560-D180-4A11-AC50-0962D9287EE7}"/>
  <tableColumns count="1">
    <tableColumn id="1" xr3:uid="{10EA78FF-A3DD-4FDF-AE8E-078462794CEA}" name="Baustahl" dataDxfId="375" dataCellStyle="Standard 2"/>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DDC08146-BB31-4044-B2E7-6E2865722167}" name="Stahlblech" displayName="Stahlblech" ref="J1266:J1270" totalsRowShown="0" headerRowDxfId="374" dataDxfId="372" headerRowBorderDxfId="373" tableBorderDxfId="371" totalsRowBorderDxfId="370" headerRowCellStyle="Standard 2" dataCellStyle="Standard 2">
  <autoFilter ref="J1266:J1270" xr:uid="{DDC08146-BB31-4044-B2E7-6E2865722167}"/>
  <tableColumns count="1">
    <tableColumn id="1" xr3:uid="{3EFF9894-3963-4F32-A9EE-1E00766E7FBD}" name="Stahlblech" dataDxfId="369" dataCellStyle="Standard 2"/>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174FA48E-45E7-48D9-A677-FEF9000A7AC3}" name="Vergütungsstahl" displayName="Vergütungsstahl" ref="K1266:K1283" totalsRowShown="0" headerRowDxfId="368" dataDxfId="366" headerRowBorderDxfId="367" tableBorderDxfId="365" totalsRowBorderDxfId="364" headerRowCellStyle="Standard 2" dataCellStyle="Standard 2">
  <autoFilter ref="K1266:K1283" xr:uid="{174FA48E-45E7-48D9-A677-FEF9000A7AC3}"/>
  <tableColumns count="1">
    <tableColumn id="1" xr3:uid="{EA144456-B231-4742-8A0F-52D556E42BAE}" name="Vergütungsstahl" dataDxfId="363" dataCellStyle="Standard 2"/>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FF77E05B-1186-41BB-8566-86A4933101C9}" name="StahlWarmfest" displayName="StahlWarmfest" ref="L1266:L1270" totalsRowShown="0" headerRowDxfId="362" dataDxfId="360" headerRowBorderDxfId="361" tableBorderDxfId="359" totalsRowBorderDxfId="358" headerRowCellStyle="Standard 2" dataCellStyle="Standard 2">
  <autoFilter ref="L1266:L1270" xr:uid="{FF77E05B-1186-41BB-8566-86A4933101C9}"/>
  <tableColumns count="1">
    <tableColumn id="1" xr3:uid="{A8775955-80D2-475E-9EBC-16322A885D18}" name="StahlWarmfest" dataDxfId="357" dataCellStyle="Standard 2"/>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F437D168-1C66-454D-BB7C-05BED9A4225F}" name="StahlKaltzäh" displayName="StahlKaltzäh" ref="M1266:M1272" totalsRowShown="0" headerRowDxfId="356" dataDxfId="354" headerRowBorderDxfId="355" tableBorderDxfId="353" totalsRowBorderDxfId="352" headerRowCellStyle="Standard 2" dataCellStyle="Standard 2">
  <autoFilter ref="M1266:M1272" xr:uid="{F437D168-1C66-454D-BB7C-05BED9A4225F}"/>
  <tableColumns count="1">
    <tableColumn id="1" xr3:uid="{2D136693-8BD9-4A29-9AAE-8FF924491BB9}" name="StahlKaltzäh" dataDxfId="351" dataCellStyle="Standard 2"/>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DFE5DE8C-2E4C-4136-ADAF-B75BD54D8861}" name="Federstahl" displayName="Federstahl" ref="N1266:N1270" totalsRowShown="0" headerRowDxfId="350" dataDxfId="348" headerRowBorderDxfId="349" tableBorderDxfId="347" totalsRowBorderDxfId="346" headerRowCellStyle="Standard 2" dataCellStyle="Standard 2">
  <autoFilter ref="N1266:N1270" xr:uid="{DFE5DE8C-2E4C-4136-ADAF-B75BD54D8861}"/>
  <tableColumns count="1">
    <tableColumn id="1" xr3:uid="{E3000F32-6E25-4391-AEE6-745A3B3D682F}" name="Federstahl" dataDxfId="345" dataCellStyle="Standard 2"/>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604624D3-8012-4BA3-B61E-02DDBCB1422A}" name="SelteneErden" displayName="SelteneErden" ref="D1326:D1340" totalsRowShown="0" headerRowDxfId="344" dataDxfId="342" headerRowBorderDxfId="343" tableBorderDxfId="341" totalsRowBorderDxfId="340" headerRowCellStyle="Standard 2" dataCellStyle="Standard 2">
  <autoFilter ref="D1326:D1340" xr:uid="{604624D3-8012-4BA3-B61E-02DDBCB1422A}"/>
  <tableColumns count="1">
    <tableColumn id="1" xr3:uid="{39C56D47-F7A2-4D65-92EE-8F24BE307558}" name="SelteneErden" dataDxfId="339" dataCellStyle="Standard 2"/>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764BC288-7546-4559-B029-9A6515546E72}" name="Aluminium" displayName="Aluminium" ref="E1326:E1350" totalsRowShown="0" headerRowDxfId="338" dataDxfId="336" headerRowBorderDxfId="337" tableBorderDxfId="335" totalsRowBorderDxfId="334" headerRowCellStyle="Standard 2" dataCellStyle="Standard 2">
  <autoFilter ref="E1326:E1350" xr:uid="{764BC288-7546-4559-B029-9A6515546E72}"/>
  <tableColumns count="1">
    <tableColumn id="1" xr3:uid="{C140B7D5-AED5-4D2B-B2E9-C3AC6A40734D}" name="Aluminium" dataDxfId="333" dataCellStyle="Standard 2"/>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CCA8D9C8-EE51-4E60-A1B7-C902F8094003}" name="Kupfer" displayName="Kupfer" ref="F1326:F1353" totalsRowShown="0" headerRowDxfId="332" dataDxfId="330" headerRowBorderDxfId="331" tableBorderDxfId="329" totalsRowBorderDxfId="328" headerRowCellStyle="Standard 2" dataCellStyle="Standard 2">
  <autoFilter ref="F1326:F1353" xr:uid="{CCA8D9C8-EE51-4E60-A1B7-C902F8094003}"/>
  <tableColumns count="1">
    <tableColumn id="1" xr3:uid="{6CFDCBEC-DEA2-460C-9259-573AF966E0DF}" name="Kupfer" dataDxfId="327" dataCellStyle="Standard 2"/>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76065D20-A331-459D-82CA-4125CD33963D}" name="Magnesium" displayName="Magnesium" ref="G1326:G1339" totalsRowShown="0" headerRowDxfId="326" dataDxfId="324" headerRowBorderDxfId="325" tableBorderDxfId="323" totalsRowBorderDxfId="322" headerRowCellStyle="Standard 2" dataCellStyle="Standard 2">
  <autoFilter ref="G1326:G1339" xr:uid="{76065D20-A331-459D-82CA-4125CD33963D}"/>
  <tableColumns count="1">
    <tableColumn id="1" xr3:uid="{1436A3A0-F7EA-4CA8-BC93-748765BAE5C7}" name="Magnesium" dataDxfId="321" dataCellStyle="Standard 2"/>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C26A12C0-EF57-40F3-B5D5-0235E1058021}" name="Nickel" displayName="Nickel" ref="H1326:H1342" totalsRowShown="0" headerRowDxfId="320" dataDxfId="318" headerRowBorderDxfId="319" tableBorderDxfId="317" totalsRowBorderDxfId="316" headerRowCellStyle="Standard 2" dataCellStyle="Standard 2">
  <autoFilter ref="H1326:H1342" xr:uid="{C26A12C0-EF57-40F3-B5D5-0235E1058021}"/>
  <tableColumns count="1">
    <tableColumn id="1" xr3:uid="{993B10F6-D045-4B7D-8F65-649BEAD6C00D}" name="Nickel" dataDxfId="315" dataCellStyle="Standard 2"/>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DBA35657-8E4B-4D7D-B8A6-1316B0A41671}" name="Titan" displayName="Titan" ref="I1326:I1332" totalsRowShown="0" headerRowDxfId="314" dataDxfId="312" headerRowBorderDxfId="313" tableBorderDxfId="311" totalsRowBorderDxfId="310" headerRowCellStyle="Standard 2" dataCellStyle="Standard 2">
  <autoFilter ref="I1326:I1332" xr:uid="{DBA35657-8E4B-4D7D-B8A6-1316B0A41671}"/>
  <tableColumns count="1">
    <tableColumn id="1" xr3:uid="{48DFE8BF-FF8E-4468-83DB-E3A55726FD86}" name="Titan" dataDxfId="309" dataCellStyle="Standard 2"/>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21B47B0-AB3F-4C2F-9C9D-750B1B8E6524}" name="Zink" displayName="Zink" ref="J1326:J1334" totalsRowShown="0" headerRowDxfId="308" dataDxfId="306" headerRowBorderDxfId="307" tableBorderDxfId="305" totalsRowBorderDxfId="304" headerRowCellStyle="Standard 2" dataCellStyle="Standard 2">
  <autoFilter ref="J1326:J1334" xr:uid="{021B47B0-AB3F-4C2F-9C9D-750B1B8E6524}"/>
  <tableColumns count="1">
    <tableColumn id="1" xr3:uid="{0BE3515B-B5AC-4DF9-8419-D58B2647520C}" name="Zink" dataDxfId="303" dataCellStyle="Standard 2"/>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9A9EC2-568D-4C09-A8B5-6BCFE08F5EA0}" name="SonstigeNEM" displayName="SonstigeNEM" ref="L1326:L1366" totalsRowShown="0" headerRowDxfId="302" dataDxfId="300" headerRowBorderDxfId="301" tableBorderDxfId="299" totalsRowBorderDxfId="298" headerRowCellStyle="Standard 2" dataCellStyle="Standard 2">
  <autoFilter ref="L1326:L1366" xr:uid="{009A9EC2-568D-4C09-A8B5-6BCFE08F5EA0}"/>
  <tableColumns count="1">
    <tableColumn id="1" xr3:uid="{6FDD4BA4-6B57-47DC-8B86-60573C02AF3C}" name="SonstigeNEM" dataDxfId="297" dataCellStyle="Standard 2"/>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321AF27D-9D39-4C93-AD4F-26ACCC83AF32}" name="VerpackungenAlle" displayName="VerpackungenAlle" ref="D1368:D1394" totalsRowShown="0" headerRowDxfId="296" dataDxfId="294" headerRowBorderDxfId="295" tableBorderDxfId="293" totalsRowBorderDxfId="292" headerRowCellStyle="Standard 2" dataCellStyle="Standard 2">
  <autoFilter ref="D1368:D1394" xr:uid="{321AF27D-9D39-4C93-AD4F-26ACCC83AF32}"/>
  <tableColumns count="1">
    <tableColumn id="1" xr3:uid="{3FA33709-318E-44B3-9012-264A8D24605C}" name="VerpackungenAlle" dataDxfId="291" dataCellStyle="Standard 2"/>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C667E92-9CFA-46D5-BEDA-A49A8153F2FB}" name="Biokunststoffe" displayName="Biokunststoffe" ref="D1396:D1404" totalsRowShown="0" headerRowDxfId="290" dataDxfId="288" headerRowBorderDxfId="289" tableBorderDxfId="287" totalsRowBorderDxfId="286" headerRowCellStyle="Standard 2" dataCellStyle="Standard 2">
  <autoFilter ref="D1396:D1404" xr:uid="{0C667E92-9CFA-46D5-BEDA-A49A8153F2FB}"/>
  <tableColumns count="1">
    <tableColumn id="1" xr3:uid="{DA64D899-AEAA-4F1E-87B0-9F2281BF6EC9}" name="Biokunststoffe" dataDxfId="285" dataCellStyle="Standard 2"/>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170FC743-A7A8-49BA-AC67-F0F51BD27E0C}" name="Recycling" displayName="Recycling" ref="E1396:E1421" totalsRowShown="0" headerRowDxfId="284" dataDxfId="282" headerRowBorderDxfId="283" tableBorderDxfId="281" totalsRowBorderDxfId="280" headerRowCellStyle="Standard 2" dataCellStyle="Standard 2">
  <autoFilter ref="E1396:E1421" xr:uid="{170FC743-A7A8-49BA-AC67-F0F51BD27E0C}"/>
  <tableColumns count="1">
    <tableColumn id="1" xr3:uid="{DA7BF89A-A0B2-4B65-92E2-0B8ABF78D10C}" name="Recycling" dataDxfId="279" dataCellStyle="Standard 2"/>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8C2FECD1-E91D-4BBF-B548-2C1BC1AA3C5D}" name="Gummi" displayName="Gummi" ref="F1396:F1408" totalsRowShown="0" headerRowDxfId="278" dataDxfId="276" headerRowBorderDxfId="277" tableBorderDxfId="275" totalsRowBorderDxfId="274" headerRowCellStyle="Standard 2" dataCellStyle="Standard 2">
  <autoFilter ref="F1396:F1408" xr:uid="{8C2FECD1-E91D-4BBF-B548-2C1BC1AA3C5D}"/>
  <tableColumns count="1">
    <tableColumn id="1" xr3:uid="{E076800E-9C58-4DDC-B295-781F64B33CF2}" name="Gummi" dataDxfId="273" dataCellStyle="Standard 2"/>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4FD2E046-3268-43A6-A2C8-7CC92D7292AF}" name="Thermoplast" displayName="Thermoplast" ref="G1396:G1428" totalsRowShown="0" headerRowDxfId="272" dataDxfId="270" headerRowBorderDxfId="271" tableBorderDxfId="269" totalsRowBorderDxfId="268" headerRowCellStyle="Standard 2" dataCellStyle="Standard 2">
  <autoFilter ref="G1396:G1428" xr:uid="{4FD2E046-3268-43A6-A2C8-7CC92D7292AF}"/>
  <tableColumns count="1">
    <tableColumn id="1" xr3:uid="{077AD97C-6887-4D07-87DD-7821ED0FE815}" name="Thermoplast" dataDxfId="267" dataCellStyle="Standard 2"/>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4EC218CA-2D27-443A-A497-5833E2F03262}" name="SonstigeKunststoffe" displayName="SonstigeKunststoffe" ref="H1396:H1427" totalsRowShown="0" headerRowDxfId="266" dataDxfId="264" headerRowBorderDxfId="265" tableBorderDxfId="263" totalsRowBorderDxfId="262" headerRowCellStyle="Standard 2" dataCellStyle="Standard 2">
  <autoFilter ref="H1396:H1427" xr:uid="{4EC218CA-2D27-443A-A497-5833E2F03262}"/>
  <tableColumns count="1">
    <tableColumn id="1" xr3:uid="{39C73626-F6DD-4FD4-AFA1-74B502B7E005}" name="SonstigeKunststoffe" dataDxfId="261" dataCellStyle="Standard 2"/>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3ECA0491-C6DE-429B-9BA3-43674B359086}" name="Fasern" displayName="Fasern" ref="I1396:I1399" totalsRowShown="0" headerRowDxfId="260" dataDxfId="258" headerRowBorderDxfId="259" tableBorderDxfId="257" totalsRowBorderDxfId="256" headerRowCellStyle="Standard 2" dataCellStyle="Standard 2">
  <autoFilter ref="I1396:I1399" xr:uid="{3ECA0491-C6DE-429B-9BA3-43674B359086}"/>
  <tableColumns count="1">
    <tableColumn id="1" xr3:uid="{EB1C73A6-D7E0-4BA9-8BC5-F3EEADFEF980}" name="Fasern" dataDxfId="255" dataCellStyle="Standard 2"/>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D13E9123-0792-4E49-BA5A-F21735A40C81}" name="Prozesse" displayName="Prozesse" ref="D1430:D1459" totalsRowShown="0" headerRowDxfId="254" dataDxfId="252" headerRowBorderDxfId="253" tableBorderDxfId="251" totalsRowBorderDxfId="250" headerRowCellStyle="Standard 2" dataCellStyle="Standard 2">
  <autoFilter ref="D1430:D1459" xr:uid="{D13E9123-0792-4E49-BA5A-F21735A40C81}"/>
  <tableColumns count="1">
    <tableColumn id="1" xr3:uid="{96DEB40A-A53D-4FE1-A7DC-413C9C9A94AE}" name="Prozesse" dataDxfId="249" dataCellStyle="Standard 2"/>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F88085D9-F108-4EF0-9958-2D83EA11E834}" name="Materialien" displayName="Materialien" ref="E1430:E1449" totalsRowShown="0" headerRowDxfId="248" dataDxfId="246" headerRowBorderDxfId="247" tableBorderDxfId="245" totalsRowBorderDxfId="244" headerRowCellStyle="Standard 2" dataCellStyle="Standard 2">
  <autoFilter ref="E1430:E1449" xr:uid="{F88085D9-F108-4EF0-9958-2D83EA11E834}"/>
  <tableColumns count="1">
    <tableColumn id="1" xr3:uid="{7FA9B8D2-225B-4E62-A991-984A9F60ACC8}" name="Materialien" dataDxfId="243" dataCellStyle="Standard 2"/>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A0DFE63F-6F25-441D-B972-4A2F8B771B29}" name="ClassI" displayName="ClassI" ref="D1461:D1482" totalsRowShown="0" headerRowDxfId="242" dataDxfId="240" headerRowBorderDxfId="241" tableBorderDxfId="239" totalsRowBorderDxfId="238" headerRowCellStyle="Standard 2" dataCellStyle="Standard 2">
  <autoFilter ref="D1461:D1482" xr:uid="{A0DFE63F-6F25-441D-B972-4A2F8B771B29}"/>
  <tableColumns count="1">
    <tableColumn id="1" xr3:uid="{1015722C-EC00-4695-B5FA-2D57E22F4209}" name="ClassI" dataDxfId="237" dataCellStyle="Standard 2"/>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F19A0442-2184-404E-953E-EEF1B7D82DEB}" name="ClassII" displayName="ClassII" ref="E1461:E1492" totalsRowShown="0" headerRowDxfId="236" dataDxfId="234" headerRowBorderDxfId="235" tableBorderDxfId="233" totalsRowBorderDxfId="232" headerRowCellStyle="Standard 2" dataCellStyle="Standard 2">
  <autoFilter ref="E1461:E1492" xr:uid="{F19A0442-2184-404E-953E-EEF1B7D82DEB}"/>
  <tableColumns count="1">
    <tableColumn id="1" xr3:uid="{B96450D2-93CF-4A2F-BE17-C341DAF5B9C2}" name="ClassII" dataDxfId="231" dataCellStyle="Standard 2"/>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8166C692-08E6-4C27-9D97-2BD5F491B0DC}" name="ClassIII" displayName="ClassIII" ref="F1461:F1496" totalsRowShown="0" headerRowDxfId="230" dataDxfId="228" headerRowBorderDxfId="229" tableBorderDxfId="227" totalsRowBorderDxfId="226" headerRowCellStyle="Standard 2" dataCellStyle="Standard 2">
  <autoFilter ref="F1461:F1496" xr:uid="{8166C692-08E6-4C27-9D97-2BD5F491B0DC}"/>
  <tableColumns count="1">
    <tableColumn id="1" xr3:uid="{E775EE26-8CC3-4D81-B0E3-18CDBE4D0D11}" name="ClassIII" dataDxfId="225" dataCellStyle="Standard 2"/>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7A4C57A4-1BC8-4748-AD64-06518BFA4A84}" name="ClassIV" displayName="ClassIV" ref="G1461:G1488" totalsRowShown="0" headerRowDxfId="224" dataDxfId="222" headerRowBorderDxfId="223" tableBorderDxfId="221" totalsRowBorderDxfId="220" headerRowCellStyle="Standard 2" dataCellStyle="Standard 2">
  <autoFilter ref="G1461:G1488" xr:uid="{7A4C57A4-1BC8-4748-AD64-06518BFA4A84}"/>
  <tableColumns count="1">
    <tableColumn id="1" xr3:uid="{FD52DD4C-6253-46C6-985E-0F5023D5B8CD}" name="ClassIV" dataDxfId="219" dataCellStyle="Standard 2"/>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7B2FF63A-B4EE-44BE-907D-6BC163AAC306}" name="ClassV" displayName="ClassV" ref="H1461:H1492" totalsRowShown="0" headerRowDxfId="218" dataDxfId="216" headerRowBorderDxfId="217" tableBorderDxfId="215" totalsRowBorderDxfId="214" headerRowCellStyle="Standard 2" dataCellStyle="Standard 2">
  <autoFilter ref="H1461:H1492" xr:uid="{7B2FF63A-B4EE-44BE-907D-6BC163AAC306}"/>
  <tableColumns count="1">
    <tableColumn id="1" xr3:uid="{EC4CC726-5931-4506-9AAD-964B016897E5}" name="ClassV" dataDxfId="213" dataCellStyle="Standard 2"/>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9072B60D-E5A7-4D7D-984B-B3805E00A186}" name="AlterUnbekannt" displayName="AlterUnbekannt" ref="I1461:I1491" totalsRowShown="0" headerRowDxfId="212" dataDxfId="210" headerRowBorderDxfId="211" tableBorderDxfId="209" totalsRowBorderDxfId="208" headerRowCellStyle="Standard 2" dataCellStyle="Standard 2">
  <autoFilter ref="I1461:I1491" xr:uid="{9072B60D-E5A7-4D7D-984B-B3805E00A186}"/>
  <tableColumns count="1">
    <tableColumn id="1" xr3:uid="{402EE13D-294A-4BE1-A00D-AC262EBDC457}" name="AlterUnbekannt" dataDxfId="207" dataCellStyle="Standard 2"/>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EF16AE3E-B440-4A76-AC2E-D1F82D0B6FA3}" name="Nass" displayName="Nass" ref="J1461:J1471" totalsRowShown="0" headerRowDxfId="206" dataDxfId="204" headerRowBorderDxfId="205" tableBorderDxfId="203" totalsRowBorderDxfId="202" headerRowCellStyle="Standard 2" dataCellStyle="Standard 2">
  <autoFilter ref="J1461:J1471" xr:uid="{EF16AE3E-B440-4A76-AC2E-D1F82D0B6FA3}"/>
  <tableColumns count="1">
    <tableColumn id="1" xr3:uid="{58677BCA-3038-49F0-9DCF-3F26BDD1DAA6}" name="Nass" dataDxfId="201" dataCellStyle="Standard 2"/>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774B1791-F3F2-4C57-B4B7-D8366E2F5B9F}" name="Fertigprodukte" displayName="Fertigprodukte" ref="K1461:K1477" totalsRowShown="0" headerRowDxfId="200" dataDxfId="198" headerRowBorderDxfId="199" tableBorderDxfId="197" totalsRowBorderDxfId="196" headerRowCellStyle="Standard 2" dataCellStyle="Standard 2">
  <autoFilter ref="K1461:K1477" xr:uid="{774B1791-F3F2-4C57-B4B7-D8366E2F5B9F}"/>
  <tableColumns count="1">
    <tableColumn id="1" xr3:uid="{B3626D82-CEFF-45E2-A9B1-0EE97F168D85}" name="Fertigprodukte" dataDxfId="195" dataCellStyle="Standard 2"/>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5AD006B8-ED19-431A-BB7A-6731011F8B86}" name="Magnetisch" displayName="Magnetisch" ref="K1326:K1333" totalsRowShown="0" headerRowDxfId="194" dataDxfId="193" tableBorderDxfId="192" headerRowCellStyle="Standard 2" dataCellStyle="Standard 2">
  <autoFilter ref="K1326:K1333" xr:uid="{5AD006B8-ED19-431A-BB7A-6731011F8B86}"/>
  <tableColumns count="1">
    <tableColumn id="1" xr3:uid="{9C9303A8-A7B0-4F6C-82D2-AA014374CBFA}" name="Magnetisch" dataDxfId="191" dataCellStyle="Standard 2"/>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F6D56FFD-469C-432A-95B9-8BA2E56414AB}" name="Kunststoff" displayName="Kunststoff" ref="O1096:O1103" totalsRowShown="0" headerRowDxfId="190" dataDxfId="189" headerRowCellStyle="Standard 3">
  <autoFilter ref="O1096:O1103" xr:uid="{F6D56FFD-469C-432A-95B9-8BA2E56414AB}"/>
  <tableColumns count="1">
    <tableColumn id="1" xr3:uid="{01443E3F-0379-4D75-8E83-082668DB7D5A}" name="Kunststoff" dataDxfId="188"/>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886C45-380F-484C-8EE9-8AA76AF10A68}" name="Urproduktion" displayName="Urproduktion" ref="B1049:B1053" totalsRowShown="0" headerRowDxfId="187" dataDxfId="186" tableBorderDxfId="185">
  <autoFilter ref="B1049:B1053" xr:uid="{D1886C45-380F-484C-8EE9-8AA76AF10A68}"/>
  <tableColumns count="1">
    <tableColumn id="1" xr3:uid="{BFAEE99C-CF30-4404-B5E3-BB66BAA18E5D}" name="Urproduktion" dataDxfId="184"/>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D83D5B7-7478-466A-BB16-099D3E091674}" name="Sachgüterproduktion" displayName="Sachgüterproduktion" ref="C1049:C1067" totalsRowShown="0" headerRowDxfId="183" dataDxfId="182" tableBorderDxfId="181">
  <autoFilter ref="C1049:C1067" xr:uid="{CD83D5B7-7478-466A-BB16-099D3E091674}"/>
  <tableColumns count="1">
    <tableColumn id="1" xr3:uid="{47A7FF0E-13A8-4376-B30A-6D18C51CF656}" name="Sachgüterproduktion" dataDxfId="180"/>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576FA54-8AE0-4C61-9B05-65E016AA00BF}" name="Dienstleistungen" displayName="Dienstleistungen" ref="D1049:D1060" totalsRowShown="0" headerRowDxfId="179" dataDxfId="178" tableBorderDxfId="177">
  <autoFilter ref="D1049:D1060" xr:uid="{E576FA54-8AE0-4C61-9B05-65E016AA00BF}"/>
  <tableColumns count="1">
    <tableColumn id="1" xr3:uid="{09174161-87D5-4674-AA18-F0924E327BD0}" name="Dienstleistungen" dataDxfId="176"/>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492559B-F4C9-4504-A934-C92967361FD3}" name="Freizeit" displayName="Freizeit" ref="E1049:E1054" totalsRowShown="0" headerRowDxfId="175" dataDxfId="174" tableBorderDxfId="173">
  <autoFilter ref="E1049:E1054" xr:uid="{B492559B-F4C9-4504-A934-C92967361FD3}"/>
  <tableColumns count="1">
    <tableColumn id="1" xr3:uid="{69CC9E83-0383-47B8-9F30-810D4BE3B8B9}" name="Freizeit" dataDxfId="172"/>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C28CCC1-DF5D-496D-B3C6-F105BD136AFC}" name="Bergbau" displayName="Bergbau" ref="B1070:B1090" totalsRowShown="0" headerRowDxfId="171" dataDxfId="170">
  <autoFilter ref="B1070:B1090" xr:uid="{EC28CCC1-DF5D-496D-B3C6-F105BD136AFC}"/>
  <tableColumns count="1">
    <tableColumn id="1" xr3:uid="{AA1660F3-718B-42F4-8250-CE4605180DBE}" name="Bergbau" dataDxfId="169"/>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726364B-50AB-4EC6-9B44-99DC8A4D49B6}" name="Landwirtschaft" displayName="Landwirtschaft" ref="D1070:D1103" totalsRowShown="0" headerRowDxfId="168" dataDxfId="167">
  <autoFilter ref="D1070:D1103" xr:uid="{4726364B-50AB-4EC6-9B44-99DC8A4D49B6}"/>
  <tableColumns count="1">
    <tableColumn id="1" xr3:uid="{A0692B82-5836-42E7-BA0A-2F5617B51BB1}" name="Landwirtschaft" dataDxfId="166"/>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D08F5A6-FFE4-4233-BD7B-33A80DD2BDCF}" name="Viehzucht" displayName="Viehzucht" ref="E1070:E1087" totalsRowShown="0" headerRowDxfId="165" dataDxfId="164">
  <autoFilter ref="E1070:E1087" xr:uid="{9D08F5A6-FFE4-4233-BD7B-33A80DD2BDCF}"/>
  <tableColumns count="1">
    <tableColumn id="1" xr3:uid="{311325C8-55A2-47C3-AD22-5E7FC51B8A8B}" name="Viehzucht" dataDxfId="163"/>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B1651B6-6F9C-4D48-94A4-1B23DEC2383B}" name="Baugewerbe" displayName="Baugewerbe" ref="B1106:B1128" totalsRowShown="0" headerRowDxfId="162" dataDxfId="161">
  <autoFilter ref="B1106:B1128" xr:uid="{5B1651B6-6F9C-4D48-94A4-1B23DEC2383B}"/>
  <tableColumns count="1">
    <tableColumn id="1" xr3:uid="{3996C3C3-CE81-4888-9432-F5A7A22AF668}" name="Baugewerbe" dataDxfId="160"/>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EC6779F-D477-48F7-B366-CD0E0D4EF935}" name="Baustoffe" displayName="Baustoffe" ref="C1106:C1124" totalsRowShown="0" headerRowDxfId="159" dataDxfId="158">
  <autoFilter ref="C1106:C1124" xr:uid="{7EC6779F-D477-48F7-B366-CD0E0D4EF935}"/>
  <tableColumns count="1">
    <tableColumn id="1" xr3:uid="{DEA3B754-EC09-44BA-81BB-40A949AA64EA}" name="Baustoffe" dataDxfId="157"/>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7064AC-8B45-460B-8CDF-5DFA3F09BD0A}" name="Chemie" displayName="Chemie" ref="D1106:D1134" totalsRowShown="0" headerRowDxfId="156" dataDxfId="155">
  <autoFilter ref="D1106:D1134" xr:uid="{387064AC-8B45-460B-8CDF-5DFA3F09BD0A}"/>
  <tableColumns count="1">
    <tableColumn id="1" xr3:uid="{F8BBEA12-C709-45AA-8B78-7DCC661F6DDF}" name="Chemie" dataDxfId="154"/>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7CBFF03-1D02-40AC-877A-A7A4A56958F6}" name="Elektronik" displayName="Elektronik" ref="E1106:E1144" totalsRowShown="0" headerRowDxfId="153" dataDxfId="152">
  <autoFilter ref="E1106:E1144" xr:uid="{C7CBFF03-1D02-40AC-877A-A7A4A56958F6}"/>
  <tableColumns count="1">
    <tableColumn id="1" xr3:uid="{B8756ECE-8065-4937-8244-CD952EB95824}" name="Elektronik" dataDxfId="151"/>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41E7148-E2FD-48F2-BD12-405FFC9AFB77}" name="Energieversorgung" displayName="Energieversorgung" ref="F1106:F1116" totalsRowShown="0" headerRowDxfId="150" dataDxfId="149">
  <autoFilter ref="F1106:F1116" xr:uid="{941E7148-E2FD-48F2-BD12-405FFC9AFB77}"/>
  <tableColumns count="1">
    <tableColumn id="1" xr3:uid="{3B512B89-ADBE-4913-8C54-9F6B02E99291}" name="Energieversorgung" dataDxfId="148"/>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66A253E-96A6-452D-8816-670704A6B403}" name="Entsorgungswirtschaft" displayName="Entsorgungswirtschaft" ref="G1106:G1114" totalsRowShown="0" headerRowDxfId="147" dataDxfId="146">
  <autoFilter ref="G1106:G1114" xr:uid="{966A253E-96A6-452D-8816-670704A6B403}"/>
  <tableColumns count="1">
    <tableColumn id="1" xr3:uid="{787C4A5C-8B27-4500-9EDC-92D235D42E09}" name="Entsorgungswirtschaft" dataDxfId="145"/>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B6E8E68-716A-469A-BFA1-CFE83BFB3646}" name="Glas" displayName="Glas" ref="H1106:H1110" totalsRowShown="0" headerRowDxfId="144" dataDxfId="143">
  <autoFilter ref="H1106:H1110" xr:uid="{4B6E8E68-716A-469A-BFA1-CFE83BFB3646}"/>
  <tableColumns count="1">
    <tableColumn id="1" xr3:uid="{C75F1379-FCF2-4D84-886E-C76E46A3D0F1}" name="Glas" dataDxfId="142"/>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904090-135C-462E-9B72-188DE3C16787}" name="Holzverarbeitung" displayName="Holzverarbeitung" ref="I1106:I1120" totalsRowShown="0" headerRowDxfId="141" dataDxfId="140">
  <autoFilter ref="I1106:I1120" xr:uid="{61904090-135C-462E-9B72-188DE3C16787}"/>
  <tableColumns count="1">
    <tableColumn id="1" xr3:uid="{90AA8BDB-4FA3-4D22-9176-C310FCA5B58B}" name="Holzverarbeitung" dataDxfId="139"/>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D285027F-3293-4CAD-ADF2-036E3A66EC4E}" name="Kunststoffe" displayName="Kunststoffe" ref="J1106:J1123" totalsRowShown="0" headerRowDxfId="138" dataDxfId="137">
  <autoFilter ref="J1106:J1123" xr:uid="{D285027F-3293-4CAD-ADF2-036E3A66EC4E}"/>
  <tableColumns count="1">
    <tableColumn id="1" xr3:uid="{9DBB9325-C507-4EB1-8F60-8F338975330F}" name="Kunststoffe" dataDxfId="136"/>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31ECC3C-C3EA-4634-9C35-9F26A299E72F}" name="Lebensmittel" displayName="Lebensmittel" ref="K1106:K1156" totalsRowShown="0" headerRowDxfId="135" dataDxfId="134">
  <autoFilter ref="K1106:K1156" xr:uid="{D31ECC3C-C3EA-4634-9C35-9F26A299E72F}"/>
  <tableColumns count="1">
    <tableColumn id="1" xr3:uid="{B6E5BB6E-F3F5-4778-94C1-1559BCF2C3A9}" name="Lebensmittel" dataDxfId="133"/>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6CBC25B-66AF-4ED7-B94B-20FE9F6E70EF}" name="Maschinen" displayName="Maschinen" ref="L1106:L1162" totalsRowShown="0" headerRowDxfId="132" dataDxfId="131">
  <autoFilter ref="L1106:L1162" xr:uid="{A6CBC25B-66AF-4ED7-B94B-20FE9F6E70EF}"/>
  <tableColumns count="1">
    <tableColumn id="1" xr3:uid="{65920F2D-FDAC-4E67-8F5F-D078BA425C04}" name="Maschinen" dataDxfId="130"/>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11E6695-73B5-4FBB-BE5A-3C5498B61ADF}" name="Medizintechnik" displayName="Medizintechnik" ref="M1106:M1111" totalsRowShown="0" headerRowDxfId="129" dataDxfId="128">
  <autoFilter ref="M1106:M1111" xr:uid="{B11E6695-73B5-4FBB-BE5A-3C5498B61ADF}"/>
  <tableColumns count="1">
    <tableColumn id="1" xr3:uid="{B492EDE0-B571-4B17-BC95-746619211769}" name="Medizintechnik" dataDxfId="127"/>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00F3955-D454-4381-BEF6-FAC1EF0E8A3A}" name="Metallverarbeitung" displayName="Metallverarbeitung" ref="N1106:N1141" totalsRowShown="0" headerRowDxfId="126" dataDxfId="125">
  <autoFilter ref="N1106:N1141" xr:uid="{100F3955-D454-4381-BEF6-FAC1EF0E8A3A}"/>
  <tableColumns count="1">
    <tableColumn id="1" xr3:uid="{565E08CD-D0B6-43E2-A446-55E43004561F}" name="Metallverarbeitung" dataDxfId="124"/>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7A4B3F1-3B7A-4ECC-B4A6-350122C95177}" name="Papier" displayName="Papier" ref="O1106:O1115" totalsRowShown="0" headerRowDxfId="123" dataDxfId="122">
  <autoFilter ref="O1106:O1115" xr:uid="{37A4B3F1-3B7A-4ECC-B4A6-350122C95177}"/>
  <tableColumns count="1">
    <tableColumn id="1" xr3:uid="{6C267DCF-4660-44A0-9AB4-C2B7D8E8ED01}" name="Papier" dataDxfId="121"/>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242519E-E9A1-4F6A-8BA2-7B7003BD45F1}" name="Textil" displayName="Textil" ref="Q1106:Q1128" totalsRowShown="0" headerRowDxfId="120" dataDxfId="119">
  <autoFilter ref="Q1106:Q1128" xr:uid="{0242519E-E9A1-4F6A-8BA2-7B7003BD45F1}"/>
  <tableColumns count="1">
    <tableColumn id="1" xr3:uid="{4882F711-826E-4423-B351-51BD93050C61}" name="Textil" dataDxfId="118"/>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A2133A6-EFF5-414F-B9EC-7DAB1E9AA254}" name="Wasserversorgung" displayName="Wasserversorgung" ref="R1106:R1110" totalsRowShown="0" headerRowDxfId="117" dataDxfId="116">
  <autoFilter ref="R1106:R1110" xr:uid="{5A2133A6-EFF5-414F-B9EC-7DAB1E9AA254}"/>
  <tableColumns count="1">
    <tableColumn id="1" xr3:uid="{5E86D9BF-C21D-4220-A298-DFF502916F95}" name="Wasserversorgung" dataDxfId="115"/>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D04117C-5412-493F-8601-4344D41A774D}" name="SonstigeSachgüter" displayName="SonstigeSachgüter" ref="P1106:P1167" totalsRowShown="0" headerRowDxfId="114" dataDxfId="113">
  <autoFilter ref="P1106:P1167" xr:uid="{5D04117C-5412-493F-8601-4344D41A774D}"/>
  <tableColumns count="1">
    <tableColumn id="1" xr3:uid="{0B3ABAC8-BB00-431C-9922-2321AEBB191C}" name="SonstigeSachgüter" dataDxfId="112"/>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88E98A2-A250-4100-A94B-A0C7D4D473A7}" name="GewinnungErdölErdgas" displayName="GewinnungErdölErdgas" ref="C1070:C1073" totalsRowShown="0" headerRowDxfId="111" dataDxfId="110">
  <autoFilter ref="C1070:C1073" xr:uid="{188E98A2-A250-4100-A94B-A0C7D4D473A7}"/>
  <tableColumns count="1">
    <tableColumn id="1" xr3:uid="{DF47EC0E-8446-49F0-9582-54548B079302}" name="GewinnungErdölErdgas" dataDxfId="109"/>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962FA59-4BBC-4087-8A0B-0EB9B8C43726}" name="Bildung" displayName="Bildung" ref="B1170:B1190" totalsRowShown="0" headerRowDxfId="108" dataDxfId="107">
  <autoFilter ref="B1170:B1190" xr:uid="{F962FA59-4BBC-4087-8A0B-0EB9B8C43726}"/>
  <tableColumns count="1">
    <tableColumn id="1" xr3:uid="{28928211-B778-4962-944D-FD62091FDB6D}" name="Bildung" dataDxfId="106"/>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1F4604C3-A23C-4EB1-94A3-BFEDEF9AF3B9}" name="Finanzwesen" displayName="Finanzwesen" ref="C1170:C1200" totalsRowShown="0" headerRowDxfId="105" dataDxfId="104">
  <autoFilter ref="C1170:C1200" xr:uid="{1F4604C3-A23C-4EB1-94A3-BFEDEF9AF3B9}"/>
  <tableColumns count="1">
    <tableColumn id="1" xr3:uid="{3DC26329-ED33-4C45-9932-A2F314359776}" name="Finanzwesen" dataDxfId="103"/>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75A5596-7FF4-4968-9A45-5C3862CCFF91}" name="Handel" displayName="Handel" ref="D1170:D1224" totalsRowShown="0" headerRowDxfId="102" dataDxfId="101">
  <autoFilter ref="D1170:D1224" xr:uid="{775A5596-7FF4-4968-9A45-5C3862CCFF91}"/>
  <tableColumns count="1">
    <tableColumn id="1" xr3:uid="{F39F7CD5-F938-40E1-931D-69B697633130}" name="Handel" dataDxfId="100"/>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592FF9CC-0E45-4CA7-974D-EC36C9DCB7DE}" name="KFZ" displayName="KFZ" ref="E1170:E1177" totalsRowShown="0" headerRowDxfId="99" dataDxfId="98">
  <autoFilter ref="E1170:E1177" xr:uid="{592FF9CC-0E45-4CA7-974D-EC36C9DCB7DE}"/>
  <tableColumns count="1">
    <tableColumn id="1" xr3:uid="{3F157432-560F-4A74-A549-17EBA633F8DC}" name="KFZ" dataDxfId="97"/>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4ECC378-DDC1-476C-BC00-78CA5A1C38FE}" name="SonstigeDienstleistungen" displayName="SonstigeDienstleistungen" ref="F1170:F1291" totalsRowShown="0" headerRowDxfId="96" dataDxfId="95">
  <autoFilter ref="F1170:F1291" xr:uid="{C4ECC378-DDC1-476C-BC00-78CA5A1C38FE}"/>
  <tableColumns count="1">
    <tableColumn id="1" xr3:uid="{6CD65446-8567-4CFF-9B53-88DDAB0D36C5}" name="SonstigeDienstleistungen" dataDxfId="94"/>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60997E8-B73B-4B93-8D45-F13ACF871A35}" name="Verkehr" displayName="Verkehr" ref="G1170:G1210" totalsRowShown="0" headerRowDxfId="93" dataDxfId="92">
  <autoFilter ref="G1170:G1210" xr:uid="{A60997E8-B73B-4B93-8D45-F13ACF871A35}"/>
  <tableColumns count="1">
    <tableColumn id="1" xr3:uid="{7B94BFAF-88EC-42E2-BDA3-13993C9B6EB3}" name="Verkehr" dataDxfId="91"/>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6437A7E-F377-4A62-8A54-871328F47F8D}" name="Vermietung" displayName="Vermietung" ref="H1170:H1184" totalsRowShown="0" headerRowDxfId="90" dataDxfId="89">
  <autoFilter ref="H1170:H1184" xr:uid="{C6437A7E-F377-4A62-8A54-871328F47F8D}"/>
  <tableColumns count="1">
    <tableColumn id="1" xr3:uid="{257362FC-E0CB-41E6-962E-EA46F29C54CA}" name="Vermietung" dataDxfId="88"/>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0D14EA6-A02E-4BF3-AD4D-F08CD284343A}" name="Versicherung" displayName="Versicherung" ref="I1170:I1181" totalsRowShown="0" headerRowDxfId="87" dataDxfId="86">
  <autoFilter ref="I1170:I1181" xr:uid="{D0D14EA6-A02E-4BF3-AD4D-F08CD284343A}"/>
  <tableColumns count="1">
    <tableColumn id="1" xr3:uid="{91A402E0-F950-44C0-B63F-05BD3C0D49C7}" name="Versicherung" dataDxfId="85"/>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920665E8-D6DC-4E5F-BAC1-D8A0D00BBA70}" name="Verwaltung" displayName="Verwaltung" ref="J1170:J1178" totalsRowShown="0" headerRowDxfId="84" dataDxfId="83">
  <autoFilter ref="J1170:J1178" xr:uid="{920665E8-D6DC-4E5F-BAC1-D8A0D00BBA70}"/>
  <tableColumns count="1">
    <tableColumn id="1" xr3:uid="{10C1C721-EEB1-40F6-BABE-C2951E8F1E12}" name="Verwaltung" dataDxfId="82"/>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6B5CADB-6301-4CDA-A5A0-FBB21BB8784E}" name="Beratung" displayName="Beratung" ref="K1170:K1182" totalsRowShown="0" headerRowDxfId="81" dataDxfId="80">
  <autoFilter ref="K1170:K1182" xr:uid="{46B5CADB-6301-4CDA-A5A0-FBB21BB8784E}"/>
  <tableColumns count="1">
    <tableColumn id="1" xr3:uid="{688B74B1-6F1E-4F3E-A771-BFDDFC69BF11}" name="Beratung" dataDxfId="79"/>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135624E-862B-46A9-B730-0A4FDEDED108}" name="INFODIenstleistungen" displayName="INFODIenstleistungen" ref="L1170:L1187" totalsRowShown="0" headerRowDxfId="78" dataDxfId="77">
  <autoFilter ref="L1170:L1187" xr:uid="{8135624E-862B-46A9-B730-0A4FDEDED108}"/>
  <tableColumns count="1">
    <tableColumn id="1" xr3:uid="{B98DE70C-6504-4425-A3FB-D35CFC449895}" name="INFODienstleistungen" dataDxfId="76"/>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7B4A8113-F61F-4908-9FC5-F01BA205823A}" name="Freizeiteinrichtungen" displayName="Freizeiteinrichtungen" ref="B1295:B1328" totalsRowShown="0" headerRowDxfId="75" dataDxfId="74">
  <autoFilter ref="B1295:B1328" xr:uid="{7B4A8113-F61F-4908-9FC5-F01BA205823A}"/>
  <sortState xmlns:xlrd2="http://schemas.microsoft.com/office/spreadsheetml/2017/richdata2" ref="B1296:B1329">
    <sortCondition ref="B1295:B1329"/>
  </sortState>
  <tableColumns count="1">
    <tableColumn id="1" xr3:uid="{010AB6AD-2618-4943-BDA5-BA91AF78E6CB}" name="Freizeiteinrichtungen" dataDxfId="73"/>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F23D0AC2-5602-4626-95E3-CB643DFC2D93}" name="Gastgewerbe" displayName="Gastgewerbe" ref="C1295:C1306" totalsRowShown="0" headerRowDxfId="72" dataDxfId="71">
  <autoFilter ref="C1295:C1306" xr:uid="{F23D0AC2-5602-4626-95E3-CB643DFC2D93}"/>
  <sortState xmlns:xlrd2="http://schemas.microsoft.com/office/spreadsheetml/2017/richdata2" ref="C1296:C1309">
    <sortCondition ref="C1295:C1309"/>
  </sortState>
  <tableColumns count="1">
    <tableColumn id="1" xr3:uid="{44A6D9DD-DEF0-4F6F-86B3-858407D595B1}" name="Gastgewerbe" dataDxfId="70"/>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20246A41-4DDD-431E-9091-5AA61E556EF7}" name="Gesundheitswesen" displayName="Gesundheitswesen" ref="D1295:D1331" totalsRowShown="0" headerRowDxfId="69" dataDxfId="68">
  <autoFilter ref="D1295:D1331" xr:uid="{20246A41-4DDD-431E-9091-5AA61E556EF7}"/>
  <sortState xmlns:xlrd2="http://schemas.microsoft.com/office/spreadsheetml/2017/richdata2" ref="D1296:D1331">
    <sortCondition ref="D1295:D1331"/>
  </sortState>
  <tableColumns count="1">
    <tableColumn id="1" xr3:uid="{43777A29-715A-4D15-92D6-EB12D010FD28}" name="Gesundheitswesen" dataDxfId="67"/>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DC2B00B-D68E-4EDF-B121-E73B3C54ECA7}" name="SonstigeFreizeit" displayName="SonstigeFreizeit" ref="E1295:E1318" totalsRowShown="0" headerRowDxfId="66" dataDxfId="65">
  <autoFilter ref="E1295:E1318" xr:uid="{2DC2B00B-D68E-4EDF-B121-E73B3C54ECA7}"/>
  <sortState xmlns:xlrd2="http://schemas.microsoft.com/office/spreadsheetml/2017/richdata2" ref="E1296:E1318">
    <sortCondition ref="E1295:E1318"/>
  </sortState>
  <tableColumns count="1">
    <tableColumn id="1" xr3:uid="{9BA9A863-7937-4BD3-B880-82988E1B6EF8}" name="SonstigeFreizeit" dataDxfId="64"/>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D1A24EA0-F06A-4293-9738-B7DF8CA5A82F}" name="Verlagswesen" displayName="Verlagswesen" ref="F1295:F1303" totalsRowShown="0" headerRowDxfId="63" dataDxfId="62">
  <autoFilter ref="F1295:F1303" xr:uid="{D1A24EA0-F06A-4293-9738-B7DF8CA5A82F}"/>
  <sortState xmlns:xlrd2="http://schemas.microsoft.com/office/spreadsheetml/2017/richdata2" ref="F1296:F1303">
    <sortCondition ref="F1295:F1303"/>
  </sortState>
  <tableColumns count="1">
    <tableColumn id="1" xr3:uid="{48BF3022-8A8C-4410-9B8E-F33A2E75D952}" name="Verlagswesen" dataDxfId="61"/>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CF4A0C9-6DD0-4FB4-A1BA-DF9C80C6DC3D}" name="AVV" displayName="AVV" ref="B62:B92" totalsRowShown="0" headerRowDxfId="60" dataDxfId="59">
  <autoFilter ref="B62:B92" xr:uid="{DCF4A0C9-6DD0-4FB4-A1BA-DF9C80C6DC3D}"/>
  <tableColumns count="1">
    <tableColumn id="1" xr3:uid="{D3C7CC3B-CF6E-482F-AC8A-3A59621F539C}" name="AVV" dataDxfId="58"/>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0639B89-35CD-4BD1-9B17-6E0CED276E6A}" name="Stoffbezeichnung" displayName="Stoffbezeichnung" ref="C62:C82" totalsRowShown="0" headerRowDxfId="57" dataDxfId="56">
  <autoFilter ref="C62:C82" xr:uid="{70639B89-35CD-4BD1-9B17-6E0CED276E6A}"/>
  <tableColumns count="1">
    <tableColumn id="1" xr3:uid="{FC47019E-F22E-4C8C-9027-8A877C5FE92D}" name="Stoffbezeichnung" dataDxfId="55"/>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6B78501D-6EAE-48A0-AC6C-690E5AE16B1D}" name="Laufleistung" displayName="Laufleistung" ref="B140:B161" totalsRowShown="0" headerRowDxfId="54" dataDxfId="53">
  <autoFilter ref="B140:B161" xr:uid="{6B78501D-6EAE-48A0-AC6C-690E5AE16B1D}"/>
  <tableColumns count="1">
    <tableColumn id="1" xr3:uid="{6DCE1CE4-42A3-4D27-B4A0-71A67AACDC4C}" name="Laufleistung" dataDxfId="52"/>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4F54AFC4-7072-4987-A870-3AD2769F6007}" name="Kraftstoffmenge" displayName="Kraftstoffmenge" ref="C140:C148" totalsRowShown="0" headerRowDxfId="51" dataDxfId="50">
  <autoFilter ref="C140:C148" xr:uid="{4F54AFC4-7072-4987-A870-3AD2769F6007}"/>
  <tableColumns count="1">
    <tableColumn id="1" xr3:uid="{11282BA3-BFE2-4E3B-864F-4954764D8F62}" name="Kraftstoffmenge" dataDxfId="49"/>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7FAA4E-8538-4834-B9C4-13B672F3109C}" name="Beschichtung" displayName="Beschichtung" ref="B146:B157" totalsRowShown="0" headerRowDxfId="48" dataDxfId="47" tableBorderDxfId="46">
  <autoFilter ref="B146:B157" xr:uid="{2E7FAA4E-8538-4834-B9C4-13B672F3109C}"/>
  <tableColumns count="1">
    <tableColumn id="1" xr3:uid="{0D02B1D2-1C56-4A58-AC5F-4FFE7D8EB030}" name="Beschichtung" dataDxfId="45"/>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FD2F234-5B40-4EA8-8713-6AAE0C6EC1B9}" name="Schweißen" displayName="Schweißen" ref="C146:C168" totalsRowShown="0" headerRowDxfId="44" dataDxfId="43" tableBorderDxfId="42">
  <autoFilter ref="C146:C168" xr:uid="{0FD2F234-5B40-4EA8-8713-6AAE0C6EC1B9}"/>
  <tableColumns count="1">
    <tableColumn id="1" xr3:uid="{ACDE9261-C26F-48BD-B532-F60B5B615EF4}" name="Schweißen" dataDxfId="41"/>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FFD023B-D215-4431-96BC-F2A778E82F46}" name="Sonstiges" displayName="Sonstiges" ref="D146:D154" totalsRowShown="0" headerRowDxfId="40" dataDxfId="39" tableBorderDxfId="38">
  <autoFilter ref="D146:D154" xr:uid="{9FFD023B-D215-4431-96BC-F2A778E82F46}"/>
  <tableColumns count="1">
    <tableColumn id="1" xr3:uid="{78E28C3A-D3C1-4438-B629-DAA66F05F9FE}" name="Sonstiges" dataDxfId="37"/>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AB4A20D-A796-4565-B783-175F67C94904}" name="Umformung" displayName="Umformung" ref="E146:E154" totalsRowShown="0" headerRowDxfId="36" dataDxfId="35" tableBorderDxfId="34">
  <autoFilter ref="E146:E154" xr:uid="{FAB4A20D-A796-4565-B783-175F67C94904}"/>
  <tableColumns count="1">
    <tableColumn id="1" xr3:uid="{0AEEBA2E-6E86-4E6B-AA59-B3DA5A0DC0C2}" name="Umformung" dataDxfId="33"/>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54079E62-058A-4105-8B58-95A2D2D80D2B}" name="Urformung" displayName="Urformung" ref="F146:F154" totalsRowShown="0" headerRowDxfId="32" dataDxfId="31" tableBorderDxfId="30">
  <autoFilter ref="F146:F154" xr:uid="{54079E62-058A-4105-8B58-95A2D2D80D2B}"/>
  <tableColumns count="1">
    <tableColumn id="1" xr3:uid="{C2BBD3CC-845C-4434-8E35-3B36B8D4514C}" name="Urformung" dataDxfId="29"/>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95AB96E-FDEA-4882-9A46-3306868C5B61}" name="Zerspanung" displayName="Zerspanung" ref="G146:G161" totalsRowShown="0" headerRowDxfId="28" dataDxfId="26" headerRowBorderDxfId="27" tableBorderDxfId="25">
  <autoFilter ref="G146:G161" xr:uid="{B95AB96E-FDEA-4882-9A46-3306868C5B61}"/>
  <tableColumns count="1">
    <tableColumn id="1" xr3:uid="{C25C3DE5-FC41-486D-B8C7-44171D2BD12E}" name="Zerspanung" dataDxfId="24"/>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84DB2C-5D4C-4E02-A9D3-E1BA287633E0}" name="Jahre" displayName="Jahre" ref="B54:B62" totalsRowShown="0" headerRowDxfId="23" dataDxfId="22">
  <autoFilter ref="B54:B62" xr:uid="{8A84DB2C-5D4C-4E02-A9D3-E1BA287633E0}"/>
  <tableColumns count="1">
    <tableColumn id="1" xr3:uid="{AEB63AA6-636A-4777-82CB-4A4CA8DD38BA}" name="Jahre" dataDxfId="21"/>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6DAA9F32-ED7A-4135-987E-F7E749E2176D}" name="Betriebsstunden" displayName="Betriebsstunden" ref="C54:C62" totalsRowShown="0" headerRowDxfId="20" dataDxfId="19">
  <autoFilter ref="C54:C62" xr:uid="{6DAA9F32-ED7A-4135-987E-F7E749E2176D}"/>
  <tableColumns count="1">
    <tableColumn id="1" xr3:uid="{7DB9CFAB-687F-4703-9DCD-3AAB3AEA5B59}" name="Betriebsstunden" dataDxfId="18"/>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BE42390E-4B0C-4881-8585-044FD11F0DD9}" name="Kilometer" displayName="Kilometer" ref="D54:D62" totalsRowShown="0" headerRowDxfId="17" dataDxfId="16">
  <autoFilter ref="D54:D62" xr:uid="{BE42390E-4B0C-4881-8585-044FD11F0DD9}"/>
  <tableColumns count="1">
    <tableColumn id="1" xr3:uid="{4F40ED97-7CB2-481C-A023-6C17190B9750}" name="Kilometer" dataDxfId="15"/>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4F59BD8E-8E51-46A1-85F3-EE417FF74C93}" name="Laufleistung64" displayName="Laufleistung64" ref="B132:B153" totalsRowShown="0" headerRowDxfId="14" dataDxfId="13">
  <autoFilter ref="B132:B153" xr:uid="{4F59BD8E-8E51-46A1-85F3-EE417FF74C93}"/>
  <tableColumns count="1">
    <tableColumn id="1" xr3:uid="{9FB75611-2397-4060-BC52-9CF33F108EA1}" name="Laufleistung" dataDxfId="12"/>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46EC4DE5-6112-4D6F-9D3A-4F47C86691FB}" name="Kraftstoffmenge65" displayName="Kraftstoffmenge65" ref="C132:C140" totalsRowShown="0" headerRowDxfId="11" dataDxfId="10">
  <autoFilter ref="C132:C140" xr:uid="{46EC4DE5-6112-4D6F-9D3A-4F47C86691FB}"/>
  <tableColumns count="1">
    <tableColumn id="1" xr3:uid="{B58BE747-83FE-4451-9670-BBD2979F2ACF}" name="Kraftstoffmenge" dataDxfId="9"/>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16" Type="http://schemas.openxmlformats.org/officeDocument/2006/relationships/table" Target="../tables/table14.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5" Type="http://schemas.openxmlformats.org/officeDocument/2006/relationships/table" Target="../tables/table3.xml"/><Relationship Id="rId19" Type="http://schemas.openxmlformats.org/officeDocument/2006/relationships/table" Target="../tables/table1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77" Type="http://schemas.openxmlformats.org/officeDocument/2006/relationships/table" Target="../tables/table75.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80" Type="http://schemas.openxmlformats.org/officeDocument/2006/relationships/table" Target="../tables/table78.xml"/><Relationship Id="rId85" Type="http://schemas.openxmlformats.org/officeDocument/2006/relationships/table" Target="../tables/table83.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83" Type="http://schemas.openxmlformats.org/officeDocument/2006/relationships/table" Target="../tables/table81.xml"/><Relationship Id="rId1" Type="http://schemas.openxmlformats.org/officeDocument/2006/relationships/printerSettings" Target="../printerSettings/printerSettings4.bin"/><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7" Type="http://schemas.openxmlformats.org/officeDocument/2006/relationships/table" Target="../tables/table5.xml"/><Relationship Id="rId71" Type="http://schemas.openxmlformats.org/officeDocument/2006/relationships/table" Target="../tables/table69.xml"/><Relationship Id="rId2" Type="http://schemas.openxmlformats.org/officeDocument/2006/relationships/drawing" Target="../drawings/drawing4.x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61" Type="http://schemas.openxmlformats.org/officeDocument/2006/relationships/table" Target="../tables/table59.xml"/><Relationship Id="rId82" Type="http://schemas.openxmlformats.org/officeDocument/2006/relationships/table" Target="../tables/table80.xml"/></Relationships>
</file>

<file path=xl/worksheets/_rels/sheet6.xml.rels><?xml version="1.0" encoding="UTF-8" standalone="yes"?>
<Relationships xmlns="http://schemas.openxmlformats.org/package/2006/relationships"><Relationship Id="rId13" Type="http://schemas.openxmlformats.org/officeDocument/2006/relationships/table" Target="../tables/table95.xml"/><Relationship Id="rId18" Type="http://schemas.openxmlformats.org/officeDocument/2006/relationships/table" Target="../tables/table100.xml"/><Relationship Id="rId26" Type="http://schemas.openxmlformats.org/officeDocument/2006/relationships/table" Target="../tables/table108.xml"/><Relationship Id="rId39" Type="http://schemas.openxmlformats.org/officeDocument/2006/relationships/table" Target="../tables/table121.xml"/><Relationship Id="rId21" Type="http://schemas.openxmlformats.org/officeDocument/2006/relationships/table" Target="../tables/table103.xml"/><Relationship Id="rId34" Type="http://schemas.openxmlformats.org/officeDocument/2006/relationships/table" Target="../tables/table116.xml"/><Relationship Id="rId42" Type="http://schemas.openxmlformats.org/officeDocument/2006/relationships/table" Target="../tables/table124.xml"/><Relationship Id="rId7" Type="http://schemas.openxmlformats.org/officeDocument/2006/relationships/table" Target="../tables/table89.xml"/><Relationship Id="rId2" Type="http://schemas.openxmlformats.org/officeDocument/2006/relationships/drawing" Target="../drawings/drawing5.xml"/><Relationship Id="rId16" Type="http://schemas.openxmlformats.org/officeDocument/2006/relationships/table" Target="../tables/table98.xml"/><Relationship Id="rId20" Type="http://schemas.openxmlformats.org/officeDocument/2006/relationships/table" Target="../tables/table102.xml"/><Relationship Id="rId29" Type="http://schemas.openxmlformats.org/officeDocument/2006/relationships/table" Target="../tables/table111.xml"/><Relationship Id="rId41" Type="http://schemas.openxmlformats.org/officeDocument/2006/relationships/table" Target="../tables/table123.xml"/><Relationship Id="rId1" Type="http://schemas.openxmlformats.org/officeDocument/2006/relationships/printerSettings" Target="../printerSettings/printerSettings5.bin"/><Relationship Id="rId6" Type="http://schemas.openxmlformats.org/officeDocument/2006/relationships/table" Target="../tables/table88.xml"/><Relationship Id="rId11" Type="http://schemas.openxmlformats.org/officeDocument/2006/relationships/table" Target="../tables/table93.xml"/><Relationship Id="rId24" Type="http://schemas.openxmlformats.org/officeDocument/2006/relationships/table" Target="../tables/table106.xml"/><Relationship Id="rId32" Type="http://schemas.openxmlformats.org/officeDocument/2006/relationships/table" Target="../tables/table114.xml"/><Relationship Id="rId37" Type="http://schemas.openxmlformats.org/officeDocument/2006/relationships/table" Target="../tables/table119.xml"/><Relationship Id="rId40" Type="http://schemas.openxmlformats.org/officeDocument/2006/relationships/table" Target="../tables/table122.xml"/><Relationship Id="rId5" Type="http://schemas.openxmlformats.org/officeDocument/2006/relationships/table" Target="../tables/table87.xml"/><Relationship Id="rId15" Type="http://schemas.openxmlformats.org/officeDocument/2006/relationships/table" Target="../tables/table97.xml"/><Relationship Id="rId23" Type="http://schemas.openxmlformats.org/officeDocument/2006/relationships/table" Target="../tables/table105.xml"/><Relationship Id="rId28" Type="http://schemas.openxmlformats.org/officeDocument/2006/relationships/table" Target="../tables/table110.xml"/><Relationship Id="rId36" Type="http://schemas.openxmlformats.org/officeDocument/2006/relationships/table" Target="../tables/table118.xml"/><Relationship Id="rId10" Type="http://schemas.openxmlformats.org/officeDocument/2006/relationships/table" Target="../tables/table92.xml"/><Relationship Id="rId19" Type="http://schemas.openxmlformats.org/officeDocument/2006/relationships/table" Target="../tables/table101.xml"/><Relationship Id="rId31" Type="http://schemas.openxmlformats.org/officeDocument/2006/relationships/table" Target="../tables/table113.xml"/><Relationship Id="rId4" Type="http://schemas.openxmlformats.org/officeDocument/2006/relationships/table" Target="../tables/table86.xml"/><Relationship Id="rId9" Type="http://schemas.openxmlformats.org/officeDocument/2006/relationships/table" Target="../tables/table91.xml"/><Relationship Id="rId14" Type="http://schemas.openxmlformats.org/officeDocument/2006/relationships/table" Target="../tables/table96.xml"/><Relationship Id="rId22" Type="http://schemas.openxmlformats.org/officeDocument/2006/relationships/table" Target="../tables/table104.xml"/><Relationship Id="rId27" Type="http://schemas.openxmlformats.org/officeDocument/2006/relationships/table" Target="../tables/table109.xml"/><Relationship Id="rId30" Type="http://schemas.openxmlformats.org/officeDocument/2006/relationships/table" Target="../tables/table112.xml"/><Relationship Id="rId35" Type="http://schemas.openxmlformats.org/officeDocument/2006/relationships/table" Target="../tables/table117.xml"/><Relationship Id="rId43" Type="http://schemas.openxmlformats.org/officeDocument/2006/relationships/table" Target="../tables/table125.xml"/><Relationship Id="rId8" Type="http://schemas.openxmlformats.org/officeDocument/2006/relationships/table" Target="../tables/table90.xml"/><Relationship Id="rId3" Type="http://schemas.openxmlformats.org/officeDocument/2006/relationships/table" Target="../tables/table85.xml"/><Relationship Id="rId12" Type="http://schemas.openxmlformats.org/officeDocument/2006/relationships/table" Target="../tables/table94.xml"/><Relationship Id="rId17" Type="http://schemas.openxmlformats.org/officeDocument/2006/relationships/table" Target="../tables/table99.xml"/><Relationship Id="rId25" Type="http://schemas.openxmlformats.org/officeDocument/2006/relationships/table" Target="../tables/table107.xml"/><Relationship Id="rId33" Type="http://schemas.openxmlformats.org/officeDocument/2006/relationships/table" Target="../tables/table115.xml"/><Relationship Id="rId38" Type="http://schemas.openxmlformats.org/officeDocument/2006/relationships/table" Target="../tables/table120.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26.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2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8.x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table" Target="../tables/table12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8" Type="http://schemas.openxmlformats.org/officeDocument/2006/relationships/table" Target="../tables/table135.xml"/><Relationship Id="rId3" Type="http://schemas.openxmlformats.org/officeDocument/2006/relationships/table" Target="../tables/table130.xml"/><Relationship Id="rId7" Type="http://schemas.openxmlformats.org/officeDocument/2006/relationships/table" Target="../tables/table134.xml"/><Relationship Id="rId2" Type="http://schemas.openxmlformats.org/officeDocument/2006/relationships/drawing" Target="../drawings/drawing19.xml"/><Relationship Id="rId1" Type="http://schemas.openxmlformats.org/officeDocument/2006/relationships/printerSettings" Target="../printerSettings/printerSettings20.bin"/><Relationship Id="rId6" Type="http://schemas.openxmlformats.org/officeDocument/2006/relationships/table" Target="../tables/table133.xml"/><Relationship Id="rId5" Type="http://schemas.openxmlformats.org/officeDocument/2006/relationships/table" Target="../tables/table132.xml"/><Relationship Id="rId4" Type="http://schemas.openxmlformats.org/officeDocument/2006/relationships/table" Target="../tables/table131.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136.xml"/><Relationship Id="rId2" Type="http://schemas.openxmlformats.org/officeDocument/2006/relationships/drawing" Target="../drawings/drawing20.xml"/><Relationship Id="rId1" Type="http://schemas.openxmlformats.org/officeDocument/2006/relationships/printerSettings" Target="../printerSettings/printerSettings21.bin"/><Relationship Id="rId5" Type="http://schemas.openxmlformats.org/officeDocument/2006/relationships/table" Target="../tables/table138.xml"/><Relationship Id="rId4" Type="http://schemas.openxmlformats.org/officeDocument/2006/relationships/table" Target="../tables/table13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39.x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table" Target="../tables/table14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301B-2EAF-42C3-B653-AACD00BFB4C1}">
  <sheetPr>
    <tabColor rgb="FFFFBE6E"/>
  </sheetPr>
  <dimension ref="A1:M36"/>
  <sheetViews>
    <sheetView zoomScale="80" zoomScaleNormal="80" workbookViewId="0">
      <selection activeCell="B5" sqref="B5"/>
    </sheetView>
  </sheetViews>
  <sheetFormatPr baseColWidth="10" defaultColWidth="12" defaultRowHeight="14" x14ac:dyDescent="0.3"/>
  <cols>
    <col min="1" max="1" width="18.81640625" style="837" customWidth="1"/>
    <col min="2" max="2" width="12" style="837"/>
    <col min="3" max="3" width="32" style="837" customWidth="1"/>
    <col min="4" max="16384" width="12" style="837"/>
  </cols>
  <sheetData>
    <row r="1" spans="1:13" ht="15" thickBot="1" x14ac:dyDescent="0.4">
      <c r="A1" s="1"/>
      <c r="B1" s="1"/>
      <c r="C1" s="1"/>
      <c r="D1" s="1"/>
      <c r="E1" s="1"/>
      <c r="F1" s="1"/>
      <c r="G1" s="1"/>
      <c r="H1" s="1"/>
      <c r="I1" s="1"/>
      <c r="J1" s="1"/>
      <c r="K1" s="1"/>
      <c r="L1" s="1"/>
      <c r="M1" s="1"/>
    </row>
    <row r="2" spans="1:13" ht="28.5" x14ac:dyDescent="0.55000000000000004">
      <c r="A2" s="1"/>
      <c r="B2" s="127" t="s">
        <v>0</v>
      </c>
      <c r="C2" s="128"/>
      <c r="D2" s="1016"/>
      <c r="E2" s="1016"/>
      <c r="F2" s="182"/>
      <c r="G2" s="182"/>
      <c r="H2" s="182"/>
      <c r="I2" s="182"/>
      <c r="J2" s="182"/>
      <c r="K2" s="182"/>
      <c r="L2" s="117"/>
      <c r="M2" s="1"/>
    </row>
    <row r="3" spans="1:13" ht="15" customHeight="1" thickBot="1" x14ac:dyDescent="0.6">
      <c r="A3" s="1"/>
      <c r="B3" s="179"/>
      <c r="C3" s="180"/>
      <c r="D3" s="181"/>
      <c r="E3" s="181"/>
      <c r="F3" s="183"/>
      <c r="G3" s="184"/>
      <c r="H3" s="184"/>
      <c r="I3" s="184"/>
      <c r="J3" s="184"/>
      <c r="K3" s="183"/>
      <c r="L3" s="185"/>
      <c r="M3" s="3"/>
    </row>
    <row r="4" spans="1:13" ht="15" thickBot="1" x14ac:dyDescent="0.4">
      <c r="A4" s="1"/>
      <c r="B4" s="1"/>
      <c r="C4" s="1"/>
      <c r="D4" s="1"/>
      <c r="E4" s="1"/>
      <c r="F4" s="1"/>
      <c r="G4" s="1"/>
      <c r="H4" s="1"/>
      <c r="I4" s="1"/>
      <c r="J4" s="1"/>
      <c r="K4" s="1"/>
      <c r="L4" s="1"/>
      <c r="M4" s="1"/>
    </row>
    <row r="5" spans="1:13" ht="15.5" x14ac:dyDescent="0.35">
      <c r="A5" s="186" t="s">
        <v>1</v>
      </c>
      <c r="B5" s="312" t="s">
        <v>2</v>
      </c>
      <c r="C5" s="313"/>
      <c r="D5" s="313"/>
      <c r="E5" s="313"/>
      <c r="F5" s="313"/>
      <c r="G5" s="313"/>
      <c r="H5" s="313"/>
      <c r="I5" s="313"/>
      <c r="J5" s="313"/>
      <c r="K5" s="313"/>
      <c r="L5" s="314"/>
      <c r="M5" s="94"/>
    </row>
    <row r="6" spans="1:13" ht="15.5" x14ac:dyDescent="0.35">
      <c r="A6" s="186"/>
      <c r="B6" s="230" t="s">
        <v>3</v>
      </c>
      <c r="C6" s="170"/>
      <c r="D6" s="170"/>
      <c r="E6" s="170"/>
      <c r="F6" s="170"/>
      <c r="G6" s="170"/>
      <c r="H6" s="170"/>
      <c r="I6" s="170"/>
      <c r="J6" s="170"/>
      <c r="K6" s="170"/>
      <c r="L6" s="291"/>
      <c r="M6" s="94"/>
    </row>
    <row r="7" spans="1:13" ht="15.5" x14ac:dyDescent="0.35">
      <c r="A7" s="186"/>
      <c r="B7" s="230" t="s">
        <v>4</v>
      </c>
      <c r="C7" s="170"/>
      <c r="D7" s="170"/>
      <c r="E7" s="170"/>
      <c r="F7" s="170"/>
      <c r="G7" s="170"/>
      <c r="H7" s="170"/>
      <c r="I7" s="170"/>
      <c r="J7" s="170"/>
      <c r="K7" s="170"/>
      <c r="L7" s="291"/>
      <c r="M7" s="94"/>
    </row>
    <row r="8" spans="1:13" ht="16" thickBot="1" x14ac:dyDescent="0.4">
      <c r="A8" s="186"/>
      <c r="B8" s="315"/>
      <c r="C8" s="316"/>
      <c r="D8" s="316"/>
      <c r="E8" s="316"/>
      <c r="F8" s="316"/>
      <c r="G8" s="316"/>
      <c r="H8" s="316"/>
      <c r="I8" s="316"/>
      <c r="J8" s="316"/>
      <c r="K8" s="316"/>
      <c r="L8" s="317"/>
      <c r="M8" s="94"/>
    </row>
    <row r="9" spans="1:13" ht="15.5" x14ac:dyDescent="0.35">
      <c r="A9" s="186"/>
      <c r="B9" s="94"/>
      <c r="C9" s="94"/>
      <c r="D9" s="94"/>
      <c r="E9" s="94"/>
      <c r="F9" s="94"/>
      <c r="G9" s="94"/>
      <c r="H9" s="94"/>
      <c r="I9" s="94"/>
      <c r="J9" s="94"/>
      <c r="K9" s="94"/>
      <c r="L9" s="94"/>
      <c r="M9" s="94"/>
    </row>
    <row r="10" spans="1:13" ht="15.5" x14ac:dyDescent="0.35">
      <c r="A10" s="186" t="s">
        <v>5</v>
      </c>
      <c r="B10" s="94" t="s">
        <v>6</v>
      </c>
      <c r="C10" s="94"/>
      <c r="D10" s="94"/>
      <c r="E10" s="94"/>
      <c r="F10" s="94"/>
      <c r="G10" s="94"/>
      <c r="H10" s="94"/>
      <c r="I10" s="94"/>
      <c r="J10" s="94"/>
      <c r="K10" s="94"/>
      <c r="L10" s="94"/>
      <c r="M10" s="94"/>
    </row>
    <row r="11" spans="1:13" ht="16" thickBot="1" x14ac:dyDescent="0.4">
      <c r="A11" s="186"/>
      <c r="B11" s="1"/>
      <c r="C11" s="1"/>
      <c r="D11" s="1"/>
      <c r="E11" s="1"/>
      <c r="F11" s="1"/>
      <c r="G11" s="1"/>
      <c r="H11" s="1"/>
      <c r="I11" s="1"/>
      <c r="J11" s="1"/>
      <c r="K11" s="1"/>
      <c r="L11" s="1"/>
      <c r="M11" s="1"/>
    </row>
    <row r="12" spans="1:13" ht="15.65" customHeight="1" x14ac:dyDescent="0.35">
      <c r="A12" s="186" t="s">
        <v>7</v>
      </c>
      <c r="B12" s="312" t="s">
        <v>8</v>
      </c>
      <c r="C12" s="313"/>
      <c r="D12" s="313"/>
      <c r="E12" s="313"/>
      <c r="F12" s="313"/>
      <c r="G12" s="313"/>
      <c r="H12" s="313"/>
      <c r="I12" s="313"/>
      <c r="J12" s="313"/>
      <c r="K12" s="313"/>
      <c r="L12" s="314"/>
      <c r="M12" s="1"/>
    </row>
    <row r="13" spans="1:13" ht="16" thickBot="1" x14ac:dyDescent="0.4">
      <c r="A13" s="186"/>
      <c r="B13" s="315" t="s">
        <v>9</v>
      </c>
      <c r="C13" s="316"/>
      <c r="D13" s="316"/>
      <c r="E13" s="316"/>
      <c r="F13" s="316"/>
      <c r="G13" s="316"/>
      <c r="H13" s="316"/>
      <c r="I13" s="316"/>
      <c r="J13" s="316"/>
      <c r="K13" s="316"/>
      <c r="L13" s="317"/>
      <c r="M13" s="1"/>
    </row>
    <row r="14" spans="1:13" ht="16" thickBot="1" x14ac:dyDescent="0.4">
      <c r="A14" s="186"/>
      <c r="B14" s="94"/>
      <c r="C14" s="94"/>
      <c r="D14" s="94"/>
      <c r="E14" s="94"/>
      <c r="F14" s="94"/>
      <c r="G14" s="94"/>
      <c r="H14" s="94"/>
      <c r="I14" s="94"/>
      <c r="J14" s="94"/>
      <c r="K14" s="94"/>
      <c r="L14" s="94"/>
      <c r="M14" s="1"/>
    </row>
    <row r="15" spans="1:13" ht="46.5" x14ac:dyDescent="0.35">
      <c r="A15" s="838" t="s">
        <v>10</v>
      </c>
      <c r="B15" s="312" t="s">
        <v>11</v>
      </c>
      <c r="C15" s="313"/>
      <c r="D15" s="313"/>
      <c r="E15" s="313"/>
      <c r="F15" s="313"/>
      <c r="G15" s="313"/>
      <c r="H15" s="313"/>
      <c r="I15" s="313"/>
      <c r="J15" s="313"/>
      <c r="K15" s="313"/>
      <c r="L15" s="314"/>
      <c r="M15" s="1"/>
    </row>
    <row r="16" spans="1:13" ht="16" thickBot="1" x14ac:dyDescent="0.4">
      <c r="A16" s="186"/>
      <c r="B16" s="315" t="s">
        <v>12</v>
      </c>
      <c r="C16" s="316"/>
      <c r="D16" s="316"/>
      <c r="E16" s="316"/>
      <c r="F16" s="316"/>
      <c r="G16" s="316"/>
      <c r="H16" s="316"/>
      <c r="I16" s="316"/>
      <c r="J16" s="316"/>
      <c r="K16" s="316"/>
      <c r="L16" s="317"/>
      <c r="M16" s="1"/>
    </row>
    <row r="17" spans="1:13" ht="16" thickBot="1" x14ac:dyDescent="0.4">
      <c r="A17" s="186"/>
      <c r="B17" s="94"/>
      <c r="C17" s="94"/>
      <c r="D17" s="94"/>
      <c r="E17" s="94"/>
      <c r="F17" s="94"/>
      <c r="G17" s="94"/>
      <c r="H17" s="94"/>
      <c r="I17" s="94"/>
      <c r="J17" s="94"/>
      <c r="K17" s="94"/>
      <c r="L17" s="94"/>
      <c r="M17" s="1"/>
    </row>
    <row r="18" spans="1:13" ht="16" thickBot="1" x14ac:dyDescent="0.4">
      <c r="A18" s="186"/>
      <c r="B18" s="309"/>
      <c r="C18" s="310"/>
      <c r="D18" s="310"/>
      <c r="E18" s="310"/>
      <c r="F18" s="310"/>
      <c r="G18" s="310"/>
      <c r="H18" s="310"/>
      <c r="I18" s="310"/>
      <c r="J18" s="310"/>
      <c r="K18" s="310"/>
      <c r="L18" s="311"/>
      <c r="M18" s="1"/>
    </row>
    <row r="19" spans="1:13" ht="16" thickBot="1" x14ac:dyDescent="0.4">
      <c r="A19" s="186"/>
      <c r="B19" s="94"/>
      <c r="C19" s="94"/>
      <c r="D19" s="94"/>
      <c r="E19" s="94"/>
      <c r="F19" s="94"/>
      <c r="G19" s="94"/>
      <c r="H19" s="94"/>
      <c r="I19" s="94"/>
      <c r="J19" s="94"/>
      <c r="K19" s="94"/>
      <c r="L19" s="94"/>
      <c r="M19" s="1"/>
    </row>
    <row r="20" spans="1:13" ht="15.5" x14ac:dyDescent="0.35">
      <c r="A20" s="186"/>
      <c r="B20" s="312"/>
      <c r="C20" s="313"/>
      <c r="D20" s="313"/>
      <c r="E20" s="313"/>
      <c r="F20" s="313"/>
      <c r="G20" s="313"/>
      <c r="H20" s="313"/>
      <c r="I20" s="313"/>
      <c r="J20" s="313"/>
      <c r="K20" s="313"/>
      <c r="L20" s="314"/>
      <c r="M20" s="1"/>
    </row>
    <row r="21" spans="1:13" ht="14.5" x14ac:dyDescent="0.35">
      <c r="A21" s="94"/>
      <c r="B21" s="230"/>
      <c r="C21" s="170"/>
      <c r="D21" s="170"/>
      <c r="E21" s="170"/>
      <c r="F21" s="170"/>
      <c r="G21" s="170"/>
      <c r="H21" s="170"/>
      <c r="I21" s="170"/>
      <c r="J21" s="170"/>
      <c r="K21" s="170"/>
      <c r="L21" s="291"/>
      <c r="M21" s="1"/>
    </row>
    <row r="22" spans="1:13" ht="15" thickBot="1" x14ac:dyDescent="0.4">
      <c r="A22" s="94"/>
      <c r="B22" s="315"/>
      <c r="C22" s="316"/>
      <c r="D22" s="316"/>
      <c r="E22" s="316"/>
      <c r="F22" s="316"/>
      <c r="G22" s="316"/>
      <c r="H22" s="316"/>
      <c r="I22" s="316"/>
      <c r="J22" s="316"/>
      <c r="K22" s="316"/>
      <c r="L22" s="317"/>
      <c r="M22" s="1"/>
    </row>
    <row r="23" spans="1:13" ht="15" thickBot="1" x14ac:dyDescent="0.4">
      <c r="A23" s="94"/>
      <c r="B23" s="94"/>
      <c r="C23" s="94"/>
      <c r="D23" s="94"/>
      <c r="E23" s="94"/>
      <c r="F23" s="94"/>
      <c r="G23" s="94"/>
      <c r="H23" s="94"/>
      <c r="I23" s="94"/>
      <c r="J23" s="94"/>
      <c r="K23" s="94"/>
      <c r="L23" s="94"/>
      <c r="M23" s="1"/>
    </row>
    <row r="24" spans="1:13" ht="14.5" x14ac:dyDescent="0.35">
      <c r="A24" s="94"/>
      <c r="B24" s="312"/>
      <c r="C24" s="313"/>
      <c r="D24" s="313"/>
      <c r="E24" s="313"/>
      <c r="F24" s="313"/>
      <c r="G24" s="313"/>
      <c r="H24" s="313"/>
      <c r="I24" s="313"/>
      <c r="J24" s="313"/>
      <c r="K24" s="313"/>
      <c r="L24" s="314"/>
      <c r="M24" s="1"/>
    </row>
    <row r="25" spans="1:13" ht="14.5" x14ac:dyDescent="0.35">
      <c r="A25" s="94"/>
      <c r="B25" s="230"/>
      <c r="C25" s="170"/>
      <c r="D25" s="170"/>
      <c r="E25" s="170"/>
      <c r="F25" s="170"/>
      <c r="G25" s="170"/>
      <c r="H25" s="170"/>
      <c r="I25" s="170"/>
      <c r="J25" s="170"/>
      <c r="K25" s="170"/>
      <c r="L25" s="291"/>
      <c r="M25" s="1"/>
    </row>
    <row r="26" spans="1:13" ht="14.5" x14ac:dyDescent="0.35">
      <c r="A26" s="94"/>
      <c r="B26" s="230"/>
      <c r="C26" s="170"/>
      <c r="D26" s="170"/>
      <c r="E26" s="170"/>
      <c r="F26" s="170"/>
      <c r="G26" s="170"/>
      <c r="H26" s="170"/>
      <c r="I26" s="170"/>
      <c r="J26" s="170"/>
      <c r="K26" s="170"/>
      <c r="L26" s="291"/>
      <c r="M26" s="1"/>
    </row>
    <row r="27" spans="1:13" ht="14.5" x14ac:dyDescent="0.35">
      <c r="A27" s="94"/>
      <c r="B27" s="230"/>
      <c r="C27" s="170"/>
      <c r="D27" s="170"/>
      <c r="E27" s="170"/>
      <c r="F27" s="170"/>
      <c r="G27" s="170"/>
      <c r="H27" s="170"/>
      <c r="I27" s="170"/>
      <c r="J27" s="170"/>
      <c r="K27" s="170"/>
      <c r="L27" s="291"/>
      <c r="M27" s="1"/>
    </row>
    <row r="28" spans="1:13" ht="14.5" x14ac:dyDescent="0.35">
      <c r="A28" s="94"/>
      <c r="B28" s="230"/>
      <c r="C28" s="170"/>
      <c r="D28" s="170"/>
      <c r="E28" s="170"/>
      <c r="F28" s="170"/>
      <c r="G28" s="170"/>
      <c r="H28" s="170"/>
      <c r="I28" s="170"/>
      <c r="J28" s="170"/>
      <c r="K28" s="170"/>
      <c r="L28" s="291"/>
      <c r="M28" s="1"/>
    </row>
    <row r="29" spans="1:13" ht="14.5" x14ac:dyDescent="0.35">
      <c r="A29" s="94"/>
      <c r="B29" s="230"/>
      <c r="C29" s="170"/>
      <c r="D29" s="170"/>
      <c r="E29" s="170"/>
      <c r="F29" s="170"/>
      <c r="G29" s="170"/>
      <c r="H29" s="170"/>
      <c r="I29" s="170"/>
      <c r="J29" s="170"/>
      <c r="K29" s="170"/>
      <c r="L29" s="291"/>
      <c r="M29" s="1"/>
    </row>
    <row r="30" spans="1:13" ht="16" thickBot="1" x14ac:dyDescent="0.4">
      <c r="A30" s="186"/>
      <c r="B30" s="315"/>
      <c r="C30" s="316"/>
      <c r="D30" s="316"/>
      <c r="E30" s="316"/>
      <c r="F30" s="316"/>
      <c r="G30" s="316"/>
      <c r="H30" s="316"/>
      <c r="I30" s="316"/>
      <c r="J30" s="316"/>
      <c r="K30" s="316"/>
      <c r="L30" s="317"/>
      <c r="M30" s="1"/>
    </row>
    <row r="31" spans="1:13" ht="14.5" x14ac:dyDescent="0.35">
      <c r="A31" s="94"/>
    </row>
    <row r="32" spans="1:13" ht="14.5" x14ac:dyDescent="0.35">
      <c r="A32" s="94"/>
    </row>
    <row r="33" spans="1:1" ht="14.5" x14ac:dyDescent="0.35">
      <c r="A33" s="94"/>
    </row>
    <row r="34" spans="1:1" ht="14.5" x14ac:dyDescent="0.35">
      <c r="A34" s="94"/>
    </row>
    <row r="35" spans="1:1" ht="14.5" x14ac:dyDescent="0.35">
      <c r="A35" s="94"/>
    </row>
    <row r="36" spans="1:1" ht="14.5" x14ac:dyDescent="0.35">
      <c r="A36" s="94"/>
    </row>
  </sheetData>
  <mergeCells count="1">
    <mergeCell ref="D2:E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1874-9CE6-4139-8E0F-B89C25A07209}">
  <sheetPr>
    <tabColor rgb="FFF49100"/>
  </sheetPr>
  <dimension ref="A1:N72"/>
  <sheetViews>
    <sheetView topLeftCell="A6" zoomScale="70" zoomScaleNormal="70" workbookViewId="0">
      <selection activeCell="N16" sqref="N16"/>
    </sheetView>
  </sheetViews>
  <sheetFormatPr baseColWidth="10" defaultColWidth="11.453125" defaultRowHeight="14.5" x14ac:dyDescent="0.35"/>
  <cols>
    <col min="1" max="1" width="18.7265625" style="1" customWidth="1"/>
    <col min="2" max="2" width="47.1796875" style="1" customWidth="1"/>
    <col min="3" max="11" width="11.453125" style="1"/>
    <col min="12" max="12" width="23.453125" style="1" customWidth="1"/>
    <col min="13" max="16384" width="11.453125" style="1"/>
  </cols>
  <sheetData>
    <row r="1" spans="1:14" ht="15" thickBot="1" x14ac:dyDescent="0.4"/>
    <row r="2" spans="1:14" ht="106" customHeight="1" x14ac:dyDescent="0.55000000000000004">
      <c r="B2" s="127" t="s">
        <v>13</v>
      </c>
      <c r="C2" s="128"/>
      <c r="D2" s="1016"/>
      <c r="E2" s="1016"/>
      <c r="F2" s="182"/>
      <c r="G2" s="182"/>
      <c r="H2" s="182"/>
      <c r="I2" s="182"/>
      <c r="J2" s="182"/>
      <c r="K2" s="182"/>
      <c r="L2" s="117"/>
    </row>
    <row r="3" spans="1:14" ht="5.15" customHeight="1" thickBot="1" x14ac:dyDescent="0.6">
      <c r="B3" s="179"/>
      <c r="C3" s="180"/>
      <c r="D3" s="181"/>
      <c r="E3" s="181"/>
      <c r="F3" s="183"/>
      <c r="G3" s="184"/>
      <c r="H3" s="184"/>
      <c r="I3" s="184"/>
      <c r="J3" s="184"/>
      <c r="K3" s="183"/>
      <c r="L3" s="185"/>
      <c r="M3" s="3"/>
      <c r="N3" s="3"/>
    </row>
    <row r="4" spans="1:14" ht="15" thickBot="1" x14ac:dyDescent="0.4"/>
    <row r="5" spans="1:14" ht="15.5" x14ac:dyDescent="0.35">
      <c r="A5" s="186" t="s">
        <v>14</v>
      </c>
      <c r="B5" s="312" t="s">
        <v>15</v>
      </c>
      <c r="C5" s="313"/>
      <c r="D5" s="313"/>
      <c r="E5" s="313"/>
      <c r="F5" s="313"/>
      <c r="G5" s="313"/>
      <c r="H5" s="313"/>
      <c r="I5" s="313"/>
      <c r="J5" s="313"/>
      <c r="K5" s="313"/>
      <c r="L5" s="314"/>
      <c r="M5" s="94"/>
    </row>
    <row r="6" spans="1:14" ht="15.5" x14ac:dyDescent="0.35">
      <c r="A6" s="186"/>
      <c r="B6" s="230" t="s">
        <v>16</v>
      </c>
      <c r="C6" s="170"/>
      <c r="D6" s="170"/>
      <c r="E6" s="170"/>
      <c r="F6" s="170"/>
      <c r="G6" s="170"/>
      <c r="H6" s="170"/>
      <c r="I6" s="170"/>
      <c r="J6" s="170"/>
      <c r="K6" s="170"/>
      <c r="L6" s="291"/>
      <c r="M6" s="94"/>
    </row>
    <row r="7" spans="1:14" ht="15.5" x14ac:dyDescent="0.35">
      <c r="A7" s="186"/>
      <c r="B7" s="230" t="s">
        <v>17</v>
      </c>
      <c r="C7" s="170"/>
      <c r="D7" s="170"/>
      <c r="E7" s="170"/>
      <c r="F7" s="170"/>
      <c r="G7" s="170"/>
      <c r="H7" s="170"/>
      <c r="I7" s="170"/>
      <c r="J7" s="170"/>
      <c r="K7" s="170"/>
      <c r="L7" s="291"/>
      <c r="M7" s="94"/>
    </row>
    <row r="8" spans="1:14" ht="16" thickBot="1" x14ac:dyDescent="0.4">
      <c r="A8" s="186"/>
      <c r="B8" s="315" t="s">
        <v>18</v>
      </c>
      <c r="C8" s="316"/>
      <c r="D8" s="316"/>
      <c r="E8" s="316"/>
      <c r="F8" s="316"/>
      <c r="G8" s="316"/>
      <c r="H8" s="316"/>
      <c r="I8" s="316"/>
      <c r="J8" s="316"/>
      <c r="K8" s="316"/>
      <c r="L8" s="317"/>
      <c r="M8" s="94"/>
    </row>
    <row r="9" spans="1:14" ht="15.5" x14ac:dyDescent="0.35">
      <c r="A9" s="186"/>
      <c r="B9" s="94"/>
      <c r="C9" s="94"/>
      <c r="D9" s="94"/>
      <c r="E9" s="94"/>
      <c r="F9" s="94"/>
      <c r="G9" s="94"/>
      <c r="H9" s="94"/>
      <c r="I9" s="94"/>
      <c r="J9" s="94"/>
      <c r="K9" s="94"/>
      <c r="L9" s="94"/>
      <c r="M9" s="94"/>
    </row>
    <row r="10" spans="1:14" ht="15.5" x14ac:dyDescent="0.35">
      <c r="A10" s="186" t="s">
        <v>19</v>
      </c>
      <c r="B10" s="94" t="s">
        <v>20</v>
      </c>
      <c r="C10" s="94"/>
      <c r="D10" s="94"/>
      <c r="E10" s="94"/>
      <c r="F10" s="94"/>
      <c r="G10" s="94"/>
      <c r="H10" s="94"/>
      <c r="I10" s="94"/>
      <c r="J10" s="94"/>
      <c r="K10" s="94"/>
      <c r="L10" s="94"/>
      <c r="M10" s="94"/>
    </row>
    <row r="11" spans="1:14" ht="16" thickBot="1" x14ac:dyDescent="0.4">
      <c r="A11" s="186"/>
    </row>
    <row r="12" spans="1:14" ht="15" customHeight="1" x14ac:dyDescent="0.35">
      <c r="A12" s="186"/>
      <c r="B12" s="323" t="s">
        <v>21</v>
      </c>
      <c r="C12" s="1024" t="s">
        <v>22</v>
      </c>
      <c r="D12" s="1025"/>
      <c r="E12" s="1025"/>
      <c r="F12" s="1025"/>
      <c r="G12" s="1025"/>
      <c r="H12" s="1025"/>
      <c r="I12" s="1025"/>
      <c r="J12" s="1025"/>
      <c r="K12" s="1025"/>
      <c r="L12" s="1026"/>
    </row>
    <row r="13" spans="1:14" ht="15.5" x14ac:dyDescent="0.35">
      <c r="A13" s="186"/>
      <c r="B13" s="171" t="s">
        <v>23</v>
      </c>
      <c r="C13" s="1027"/>
      <c r="D13" s="1028"/>
      <c r="E13" s="1028"/>
      <c r="F13" s="1028"/>
      <c r="G13" s="1028"/>
      <c r="H13" s="1028"/>
      <c r="I13" s="1028"/>
      <c r="J13" s="1028"/>
      <c r="K13" s="1028"/>
      <c r="L13" s="1029"/>
    </row>
    <row r="14" spans="1:14" ht="15.5" x14ac:dyDescent="0.35">
      <c r="A14" s="186"/>
      <c r="B14" s="172" t="s">
        <v>24</v>
      </c>
      <c r="C14" s="1030" t="s">
        <v>25</v>
      </c>
      <c r="D14" s="1031"/>
      <c r="E14" s="1031"/>
      <c r="F14" s="1031"/>
      <c r="G14" s="1031"/>
      <c r="H14" s="1031"/>
      <c r="I14" s="1031"/>
      <c r="J14" s="1031"/>
      <c r="K14" s="1031"/>
      <c r="L14" s="1032"/>
    </row>
    <row r="15" spans="1:14" ht="15.5" x14ac:dyDescent="0.35">
      <c r="A15" s="186"/>
      <c r="B15" s="173" t="s">
        <v>26</v>
      </c>
      <c r="C15" s="1030" t="s">
        <v>27</v>
      </c>
      <c r="D15" s="1031"/>
      <c r="E15" s="1031"/>
      <c r="F15" s="1031"/>
      <c r="G15" s="1031"/>
      <c r="H15" s="1031"/>
      <c r="I15" s="1031"/>
      <c r="J15" s="1031"/>
      <c r="K15" s="1031"/>
      <c r="L15" s="1032"/>
    </row>
    <row r="16" spans="1:14" ht="16" thickBot="1" x14ac:dyDescent="0.4">
      <c r="A16" s="186"/>
      <c r="B16" s="174" t="s">
        <v>28</v>
      </c>
      <c r="C16" s="1033" t="s">
        <v>29</v>
      </c>
      <c r="D16" s="1034"/>
      <c r="E16" s="1034"/>
      <c r="F16" s="1034"/>
      <c r="G16" s="1034"/>
      <c r="H16" s="1034"/>
      <c r="I16" s="1034"/>
      <c r="J16" s="1034"/>
      <c r="K16" s="1034"/>
      <c r="L16" s="1035"/>
    </row>
    <row r="17" spans="1:12" ht="16" thickBot="1" x14ac:dyDescent="0.4">
      <c r="A17" s="186"/>
    </row>
    <row r="18" spans="1:12" ht="15.5" x14ac:dyDescent="0.35">
      <c r="A18" s="186" t="s">
        <v>30</v>
      </c>
      <c r="B18" s="312" t="s">
        <v>31</v>
      </c>
      <c r="C18" s="313"/>
      <c r="D18" s="313"/>
      <c r="E18" s="313"/>
      <c r="F18" s="313"/>
      <c r="G18" s="313"/>
      <c r="H18" s="313"/>
      <c r="I18" s="313"/>
      <c r="J18" s="313"/>
      <c r="K18" s="313"/>
      <c r="L18" s="314"/>
    </row>
    <row r="19" spans="1:12" ht="16" thickBot="1" x14ac:dyDescent="0.4">
      <c r="A19" s="186"/>
      <c r="B19" s="836"/>
      <c r="C19" s="316"/>
      <c r="D19" s="316"/>
      <c r="E19" s="316"/>
      <c r="F19" s="316"/>
      <c r="G19" s="316"/>
      <c r="H19" s="316"/>
      <c r="I19" s="316"/>
      <c r="J19" s="316"/>
      <c r="K19" s="316"/>
      <c r="L19" s="317"/>
    </row>
    <row r="20" spans="1:12" ht="16" thickBot="1" x14ac:dyDescent="0.4">
      <c r="A20" s="186"/>
      <c r="B20" s="94"/>
      <c r="C20" s="94"/>
      <c r="D20" s="94"/>
      <c r="E20" s="94"/>
      <c r="F20" s="94"/>
      <c r="G20" s="94"/>
      <c r="H20" s="94"/>
      <c r="I20" s="94"/>
      <c r="J20" s="94"/>
      <c r="K20" s="94"/>
      <c r="L20" s="94"/>
    </row>
    <row r="21" spans="1:12" x14ac:dyDescent="0.35">
      <c r="A21" s="94"/>
      <c r="B21" s="312" t="s">
        <v>32</v>
      </c>
      <c r="C21" s="313"/>
      <c r="D21" s="313"/>
      <c r="E21" s="313"/>
      <c r="F21" s="313"/>
      <c r="G21" s="313"/>
      <c r="H21" s="313"/>
      <c r="I21" s="313"/>
      <c r="J21" s="313"/>
      <c r="K21" s="313"/>
      <c r="L21" s="314"/>
    </row>
    <row r="22" spans="1:12" ht="15" thickBot="1" x14ac:dyDescent="0.4">
      <c r="A22" s="94"/>
      <c r="B22" s="315" t="s">
        <v>33</v>
      </c>
      <c r="C22" s="316"/>
      <c r="D22" s="316"/>
      <c r="E22" s="316"/>
      <c r="F22" s="316"/>
      <c r="G22" s="316"/>
      <c r="H22" s="316"/>
      <c r="I22" s="316"/>
      <c r="J22" s="316"/>
      <c r="K22" s="316"/>
      <c r="L22" s="317"/>
    </row>
    <row r="23" spans="1:12" ht="15" thickBot="1" x14ac:dyDescent="0.4">
      <c r="A23" s="94"/>
      <c r="B23" s="94"/>
      <c r="C23" s="94"/>
      <c r="D23" s="94"/>
      <c r="E23" s="94"/>
      <c r="F23" s="94"/>
      <c r="G23" s="94"/>
      <c r="H23" s="94"/>
      <c r="I23" s="94"/>
      <c r="J23" s="94"/>
      <c r="K23" s="94"/>
      <c r="L23" s="94"/>
    </row>
    <row r="24" spans="1:12" ht="15" thickBot="1" x14ac:dyDescent="0.4">
      <c r="A24" s="94"/>
      <c r="B24" s="309" t="s">
        <v>34</v>
      </c>
      <c r="C24" s="310"/>
      <c r="D24" s="310"/>
      <c r="E24" s="310"/>
      <c r="F24" s="310"/>
      <c r="G24" s="310"/>
      <c r="H24" s="310"/>
      <c r="I24" s="310"/>
      <c r="J24" s="310"/>
      <c r="K24" s="310"/>
      <c r="L24" s="311"/>
    </row>
    <row r="25" spans="1:12" ht="15" thickBot="1" x14ac:dyDescent="0.4">
      <c r="A25" s="94"/>
      <c r="B25" s="94"/>
      <c r="C25" s="94"/>
      <c r="D25" s="94"/>
      <c r="E25" s="94"/>
      <c r="F25" s="94"/>
      <c r="G25" s="94"/>
      <c r="H25" s="94"/>
      <c r="I25" s="94"/>
      <c r="J25" s="94"/>
      <c r="K25" s="94"/>
      <c r="L25" s="94"/>
    </row>
    <row r="26" spans="1:12" x14ac:dyDescent="0.35">
      <c r="A26" s="94"/>
      <c r="B26" s="312" t="s">
        <v>35</v>
      </c>
      <c r="C26" s="313"/>
      <c r="D26" s="313"/>
      <c r="E26" s="313"/>
      <c r="F26" s="313"/>
      <c r="G26" s="313"/>
      <c r="H26" s="313"/>
      <c r="I26" s="313"/>
      <c r="J26" s="313"/>
      <c r="K26" s="313"/>
      <c r="L26" s="314"/>
    </row>
    <row r="27" spans="1:12" x14ac:dyDescent="0.35">
      <c r="A27" s="94"/>
      <c r="B27" s="230" t="s">
        <v>36</v>
      </c>
      <c r="C27" s="170"/>
      <c r="D27" s="170"/>
      <c r="E27" s="170"/>
      <c r="F27" s="170"/>
      <c r="G27" s="170"/>
      <c r="H27" s="170"/>
      <c r="I27" s="170"/>
      <c r="J27" s="170"/>
      <c r="K27" s="170"/>
      <c r="L27" s="291"/>
    </row>
    <row r="28" spans="1:12" x14ac:dyDescent="0.35">
      <c r="A28" s="94"/>
      <c r="B28" s="230" t="s">
        <v>7269</v>
      </c>
      <c r="C28" s="170"/>
      <c r="D28" s="170"/>
      <c r="E28" s="170"/>
      <c r="F28" s="170"/>
      <c r="G28" s="170"/>
      <c r="H28" s="170"/>
      <c r="I28" s="170"/>
      <c r="J28" s="170"/>
      <c r="K28" s="170"/>
      <c r="L28" s="291"/>
    </row>
    <row r="29" spans="1:12" x14ac:dyDescent="0.35">
      <c r="A29" s="94"/>
      <c r="B29" s="230" t="s">
        <v>7270</v>
      </c>
      <c r="C29" s="170"/>
      <c r="D29" s="170"/>
      <c r="E29" s="170"/>
      <c r="F29" s="170"/>
      <c r="G29" s="170"/>
      <c r="H29" s="170"/>
      <c r="I29" s="170"/>
      <c r="J29" s="170"/>
      <c r="K29" s="170"/>
      <c r="L29" s="291"/>
    </row>
    <row r="30" spans="1:12" x14ac:dyDescent="0.35">
      <c r="A30" s="94"/>
      <c r="B30" s="230" t="s">
        <v>7271</v>
      </c>
      <c r="C30" s="170"/>
      <c r="D30" s="170"/>
      <c r="E30" s="170"/>
      <c r="F30" s="170"/>
      <c r="G30" s="170"/>
      <c r="H30" s="170"/>
      <c r="I30" s="170"/>
      <c r="J30" s="170"/>
      <c r="K30" s="170"/>
      <c r="L30" s="291"/>
    </row>
    <row r="31" spans="1:12" x14ac:dyDescent="0.35">
      <c r="A31" s="94"/>
      <c r="B31" s="230" t="s">
        <v>37</v>
      </c>
      <c r="C31" s="170"/>
      <c r="D31" s="170"/>
      <c r="E31" s="170"/>
      <c r="F31" s="170"/>
      <c r="G31" s="170"/>
      <c r="H31" s="170"/>
      <c r="I31" s="170"/>
      <c r="J31" s="170"/>
      <c r="K31" s="170"/>
      <c r="L31" s="291"/>
    </row>
    <row r="32" spans="1:12" x14ac:dyDescent="0.35">
      <c r="A32" s="94"/>
      <c r="B32" s="230" t="s">
        <v>7268</v>
      </c>
      <c r="C32" s="170"/>
      <c r="D32" s="170"/>
      <c r="E32" s="170"/>
      <c r="F32" s="170"/>
      <c r="G32" s="170"/>
      <c r="H32" s="170"/>
      <c r="I32" s="170"/>
      <c r="J32" s="170"/>
      <c r="K32" s="170"/>
      <c r="L32" s="291"/>
    </row>
    <row r="33" spans="1:13" ht="15" thickBot="1" x14ac:dyDescent="0.4">
      <c r="A33" s="94"/>
      <c r="B33" s="315" t="s">
        <v>7267</v>
      </c>
      <c r="C33" s="316"/>
      <c r="D33" s="316"/>
      <c r="E33" s="316"/>
      <c r="F33" s="316"/>
      <c r="G33" s="316"/>
      <c r="H33" s="316"/>
      <c r="I33" s="316"/>
      <c r="J33" s="316"/>
      <c r="K33" s="316"/>
      <c r="L33" s="317"/>
    </row>
    <row r="34" spans="1:13" ht="15" thickBot="1" x14ac:dyDescent="0.4">
      <c r="A34" s="94"/>
      <c r="B34" s="94"/>
      <c r="C34" s="94"/>
      <c r="D34" s="94"/>
      <c r="E34" s="94"/>
      <c r="F34" s="94"/>
      <c r="G34" s="94"/>
      <c r="H34" s="94"/>
      <c r="I34" s="94"/>
      <c r="J34" s="94"/>
      <c r="K34" s="94"/>
      <c r="L34" s="94"/>
      <c r="M34"/>
    </row>
    <row r="35" spans="1:13" ht="15.5" x14ac:dyDescent="0.35">
      <c r="A35" s="186" t="s">
        <v>38</v>
      </c>
      <c r="B35" s="312" t="s">
        <v>39</v>
      </c>
      <c r="C35" s="313"/>
      <c r="D35" s="313"/>
      <c r="E35" s="313"/>
      <c r="F35" s="313"/>
      <c r="G35" s="313"/>
      <c r="H35" s="313"/>
      <c r="I35" s="313"/>
      <c r="J35" s="313"/>
      <c r="K35" s="313"/>
      <c r="L35" s="314"/>
    </row>
    <row r="36" spans="1:13" x14ac:dyDescent="0.35">
      <c r="A36" s="94"/>
      <c r="B36" s="230" t="s">
        <v>40</v>
      </c>
      <c r="C36" s="170"/>
      <c r="D36" s="170"/>
      <c r="E36" s="170"/>
      <c r="F36" s="170"/>
      <c r="G36" s="170"/>
      <c r="H36" s="170"/>
      <c r="I36" s="170"/>
      <c r="J36" s="170"/>
      <c r="K36" s="170"/>
      <c r="L36" s="291"/>
    </row>
    <row r="37" spans="1:13" x14ac:dyDescent="0.35">
      <c r="A37" s="94"/>
      <c r="B37" s="230" t="s">
        <v>41</v>
      </c>
      <c r="C37" s="170"/>
      <c r="D37" s="170"/>
      <c r="E37" s="170"/>
      <c r="F37" s="170"/>
      <c r="G37" s="170"/>
      <c r="H37" s="170"/>
      <c r="I37" s="170"/>
      <c r="J37" s="170"/>
      <c r="K37" s="170"/>
      <c r="L37" s="291"/>
    </row>
    <row r="38" spans="1:13" x14ac:dyDescent="0.35">
      <c r="A38" s="94"/>
      <c r="B38" s="230" t="s">
        <v>42</v>
      </c>
      <c r="C38" s="170"/>
      <c r="D38" s="170"/>
      <c r="E38" s="170"/>
      <c r="F38" s="170"/>
      <c r="G38" s="170"/>
      <c r="H38" s="170"/>
      <c r="I38" s="170"/>
      <c r="J38" s="170"/>
      <c r="K38" s="170"/>
      <c r="L38" s="291"/>
    </row>
    <row r="39" spans="1:13" x14ac:dyDescent="0.35">
      <c r="A39" s="94"/>
      <c r="B39" s="230" t="s">
        <v>43</v>
      </c>
      <c r="C39" s="170"/>
      <c r="D39" s="170"/>
      <c r="E39" s="170"/>
      <c r="F39" s="170"/>
      <c r="G39" s="170"/>
      <c r="H39" s="170"/>
      <c r="I39" s="170"/>
      <c r="J39" s="170"/>
      <c r="K39" s="170"/>
      <c r="L39" s="291"/>
    </row>
    <row r="40" spans="1:13" x14ac:dyDescent="0.35">
      <c r="A40" s="94"/>
      <c r="B40" s="230" t="s">
        <v>44</v>
      </c>
      <c r="C40" s="170"/>
      <c r="D40" s="170"/>
      <c r="E40" s="170"/>
      <c r="F40" s="170"/>
      <c r="G40" s="170"/>
      <c r="H40" s="170"/>
      <c r="I40" s="170"/>
      <c r="J40" s="170"/>
      <c r="K40" s="170"/>
      <c r="L40" s="291"/>
    </row>
    <row r="41" spans="1:13" x14ac:dyDescent="0.35">
      <c r="A41" s="94"/>
      <c r="B41" s="230" t="s">
        <v>7273</v>
      </c>
      <c r="C41" s="170"/>
      <c r="D41" s="170"/>
      <c r="E41" s="170"/>
      <c r="F41" s="170"/>
      <c r="G41" s="170"/>
      <c r="H41" s="170"/>
      <c r="I41" s="170"/>
      <c r="J41" s="170"/>
      <c r="K41" s="170"/>
      <c r="L41" s="291"/>
    </row>
    <row r="42" spans="1:13" ht="15" thickBot="1" x14ac:dyDescent="0.4">
      <c r="A42" s="94"/>
      <c r="B42" s="315" t="s">
        <v>7272</v>
      </c>
      <c r="C42" s="316"/>
      <c r="D42" s="316"/>
      <c r="E42" s="316"/>
      <c r="F42" s="316"/>
      <c r="G42" s="316"/>
      <c r="H42" s="316"/>
      <c r="I42" s="316"/>
      <c r="J42" s="316"/>
      <c r="K42" s="316"/>
      <c r="L42" s="317"/>
    </row>
    <row r="43" spans="1:13" x14ac:dyDescent="0.35">
      <c r="A43" s="94"/>
      <c r="B43" s="94"/>
      <c r="C43" s="94"/>
      <c r="D43" s="94"/>
      <c r="E43" s="94"/>
      <c r="F43" s="94"/>
      <c r="G43" s="94"/>
      <c r="H43" s="94"/>
      <c r="I43" s="94"/>
      <c r="J43" s="94"/>
      <c r="K43" s="94"/>
      <c r="L43" s="94"/>
    </row>
    <row r="44" spans="1:13" ht="15" thickBot="1" x14ac:dyDescent="0.4"/>
    <row r="45" spans="1:13" ht="15.5" x14ac:dyDescent="0.35">
      <c r="A45" s="186" t="s">
        <v>45</v>
      </c>
      <c r="B45" s="312" t="s">
        <v>46</v>
      </c>
      <c r="C45" s="313"/>
      <c r="D45" s="313"/>
      <c r="E45" s="313"/>
      <c r="F45" s="313"/>
      <c r="G45" s="313"/>
      <c r="H45" s="313"/>
      <c r="I45" s="313"/>
      <c r="J45" s="313"/>
      <c r="K45" s="313"/>
      <c r="L45" s="314"/>
    </row>
    <row r="46" spans="1:13" ht="15.5" x14ac:dyDescent="0.35">
      <c r="A46" s="186" t="s">
        <v>38</v>
      </c>
      <c r="B46" s="230" t="s">
        <v>47</v>
      </c>
      <c r="C46" s="170"/>
      <c r="D46" s="170"/>
      <c r="E46" s="170"/>
      <c r="F46" s="170"/>
      <c r="G46" s="170"/>
      <c r="H46" s="170"/>
      <c r="I46" s="170"/>
      <c r="J46" s="170"/>
      <c r="K46" s="170"/>
      <c r="L46" s="291"/>
    </row>
    <row r="47" spans="1:13" x14ac:dyDescent="0.35">
      <c r="A47" s="94"/>
      <c r="B47" s="230" t="s">
        <v>48</v>
      </c>
      <c r="C47" s="170"/>
      <c r="D47" s="170"/>
      <c r="E47" s="170"/>
      <c r="F47" s="170"/>
      <c r="G47" s="170"/>
      <c r="H47" s="170"/>
      <c r="I47" s="170"/>
      <c r="J47" s="170"/>
      <c r="K47" s="170"/>
      <c r="L47" s="291"/>
    </row>
    <row r="48" spans="1:13" x14ac:dyDescent="0.35">
      <c r="A48" s="94"/>
      <c r="B48" s="230"/>
      <c r="C48" s="170"/>
      <c r="D48" s="170"/>
      <c r="E48" s="170"/>
      <c r="F48" s="170"/>
      <c r="G48" s="170"/>
      <c r="H48" s="170"/>
      <c r="I48" s="170"/>
      <c r="J48" s="170"/>
      <c r="K48" s="170"/>
      <c r="L48" s="291"/>
    </row>
    <row r="49" spans="1:12" ht="15" thickBot="1" x14ac:dyDescent="0.4">
      <c r="A49" s="94"/>
      <c r="B49" s="230" t="s">
        <v>49</v>
      </c>
      <c r="C49" s="170" t="s">
        <v>50</v>
      </c>
      <c r="D49" s="170"/>
      <c r="E49" s="170"/>
      <c r="F49" s="170"/>
      <c r="G49" s="170"/>
      <c r="H49" s="170"/>
      <c r="I49" s="170"/>
      <c r="J49" s="170"/>
      <c r="K49" s="170"/>
      <c r="L49" s="291"/>
    </row>
    <row r="50" spans="1:12" x14ac:dyDescent="0.35">
      <c r="A50" s="94"/>
      <c r="B50" s="230"/>
      <c r="C50" s="330" t="s">
        <v>51</v>
      </c>
      <c r="D50" s="118"/>
      <c r="E50" s="334" t="s">
        <v>52</v>
      </c>
      <c r="F50" s="325" t="s">
        <v>53</v>
      </c>
      <c r="G50" s="1020" t="s">
        <v>54</v>
      </c>
      <c r="H50" s="1020"/>
      <c r="I50" s="1020"/>
      <c r="J50" s="1021"/>
      <c r="K50" s="170"/>
      <c r="L50" s="291"/>
    </row>
    <row r="51" spans="1:12" x14ac:dyDescent="0.35">
      <c r="A51" s="94"/>
      <c r="B51" s="230"/>
      <c r="C51" s="198"/>
      <c r="D51" s="326"/>
      <c r="E51" s="327"/>
      <c r="F51" s="328"/>
      <c r="G51" s="1022"/>
      <c r="H51" s="1022"/>
      <c r="I51" s="1022"/>
      <c r="J51" s="1023"/>
      <c r="K51" s="170"/>
      <c r="L51" s="291"/>
    </row>
    <row r="52" spans="1:12" ht="16.5" x14ac:dyDescent="0.45">
      <c r="A52" s="94"/>
      <c r="B52" s="230"/>
      <c r="C52" s="134" t="s">
        <v>55</v>
      </c>
      <c r="D52" s="40"/>
      <c r="E52" s="147">
        <v>0.201517</v>
      </c>
      <c r="F52" s="135" t="s">
        <v>56</v>
      </c>
      <c r="G52" s="135" t="s">
        <v>57</v>
      </c>
      <c r="H52" s="170"/>
      <c r="I52" s="170"/>
      <c r="J52" s="291"/>
      <c r="K52" s="170"/>
      <c r="L52" s="291"/>
    </row>
    <row r="53" spans="1:12" ht="16.5" x14ac:dyDescent="0.45">
      <c r="A53" s="94"/>
      <c r="B53" s="318" t="s">
        <v>58</v>
      </c>
      <c r="C53" s="319" t="s">
        <v>59</v>
      </c>
      <c r="D53" s="46"/>
      <c r="E53" s="320">
        <v>1</v>
      </c>
      <c r="F53" s="321" t="s">
        <v>60</v>
      </c>
      <c r="G53" s="321" t="s">
        <v>61</v>
      </c>
      <c r="H53" s="236"/>
      <c r="I53" s="170"/>
      <c r="J53" s="291"/>
      <c r="K53" s="170"/>
      <c r="L53" s="291"/>
    </row>
    <row r="54" spans="1:12" ht="16.5" x14ac:dyDescent="0.45">
      <c r="A54" s="94"/>
      <c r="B54" s="230"/>
      <c r="C54" s="134" t="s">
        <v>62</v>
      </c>
      <c r="D54" s="40"/>
      <c r="E54" s="147">
        <v>5.7279999999999998E-2</v>
      </c>
      <c r="F54" s="135" t="s">
        <v>56</v>
      </c>
      <c r="G54" s="135" t="s">
        <v>63</v>
      </c>
      <c r="H54" s="170"/>
      <c r="I54" s="170"/>
      <c r="J54" s="291"/>
      <c r="K54" s="170"/>
      <c r="L54" s="291"/>
    </row>
    <row r="55" spans="1:12" ht="17" thickBot="1" x14ac:dyDescent="0.5">
      <c r="A55" s="94"/>
      <c r="B55" s="230"/>
      <c r="C55" s="141" t="s">
        <v>64</v>
      </c>
      <c r="D55" s="145"/>
      <c r="E55" s="322">
        <f>M55*N55</f>
        <v>0</v>
      </c>
      <c r="F55" s="142" t="s">
        <v>65</v>
      </c>
      <c r="G55" s="142" t="s">
        <v>66</v>
      </c>
      <c r="H55" s="316"/>
      <c r="I55" s="316"/>
      <c r="J55" s="317"/>
      <c r="K55" s="170"/>
      <c r="L55" s="291"/>
    </row>
    <row r="56" spans="1:12" x14ac:dyDescent="0.35">
      <c r="A56" s="94"/>
      <c r="B56" s="230"/>
      <c r="C56" s="135"/>
      <c r="D56" s="40"/>
      <c r="E56" s="147"/>
      <c r="F56" s="135"/>
      <c r="G56" s="135"/>
      <c r="H56" s="170"/>
      <c r="I56" s="170"/>
      <c r="J56" s="170"/>
      <c r="K56" s="170"/>
      <c r="L56" s="291"/>
    </row>
    <row r="57" spans="1:12" ht="15" thickBot="1" x14ac:dyDescent="0.4">
      <c r="A57" s="94"/>
      <c r="B57" s="230"/>
      <c r="C57" s="135" t="s">
        <v>67</v>
      </c>
      <c r="D57" s="40"/>
      <c r="E57" s="147"/>
      <c r="F57" s="135"/>
      <c r="G57" s="135"/>
      <c r="H57" s="170"/>
      <c r="I57" s="170"/>
      <c r="J57" s="170"/>
      <c r="K57" s="170"/>
      <c r="L57" s="291"/>
    </row>
    <row r="58" spans="1:12" x14ac:dyDescent="0.35">
      <c r="A58" s="94"/>
      <c r="B58" s="230"/>
      <c r="C58" s="330" t="s">
        <v>68</v>
      </c>
      <c r="D58" s="117"/>
      <c r="E58" s="147"/>
      <c r="F58" s="135"/>
      <c r="G58" s="135"/>
      <c r="H58" s="170"/>
      <c r="I58" s="170"/>
      <c r="J58" s="170"/>
      <c r="K58" s="170"/>
      <c r="L58" s="291"/>
    </row>
    <row r="59" spans="1:12" x14ac:dyDescent="0.35">
      <c r="A59" s="94"/>
      <c r="B59" s="230"/>
      <c r="C59" s="132"/>
      <c r="D59" s="133"/>
      <c r="E59" s="147"/>
      <c r="F59" s="135"/>
      <c r="G59" s="135"/>
      <c r="H59" s="170"/>
      <c r="I59" s="170"/>
      <c r="J59" s="170"/>
      <c r="K59" s="170"/>
      <c r="L59" s="291"/>
    </row>
    <row r="60" spans="1:12" x14ac:dyDescent="0.35">
      <c r="A60" s="94"/>
      <c r="B60" s="230"/>
      <c r="C60" s="230" t="s">
        <v>55</v>
      </c>
      <c r="D60" s="178"/>
      <c r="E60" s="147"/>
      <c r="F60" s="135"/>
      <c r="G60" s="135"/>
      <c r="H60" s="170"/>
      <c r="I60" s="170"/>
      <c r="J60" s="170"/>
      <c r="K60" s="170"/>
      <c r="L60" s="291"/>
    </row>
    <row r="61" spans="1:12" x14ac:dyDescent="0.35">
      <c r="A61" s="94"/>
      <c r="B61" s="318" t="s">
        <v>58</v>
      </c>
      <c r="C61" s="235" t="s">
        <v>59</v>
      </c>
      <c r="D61" s="178"/>
      <c r="E61" s="147"/>
      <c r="F61" s="135"/>
      <c r="G61" s="135"/>
      <c r="H61" s="170"/>
      <c r="I61" s="170"/>
      <c r="J61" s="170"/>
      <c r="K61" s="170"/>
      <c r="L61" s="291"/>
    </row>
    <row r="62" spans="1:12" x14ac:dyDescent="0.35">
      <c r="A62" s="94"/>
      <c r="B62" s="230"/>
      <c r="C62" s="230" t="s">
        <v>62</v>
      </c>
      <c r="D62" s="178"/>
      <c r="E62" s="147"/>
      <c r="F62" s="135"/>
      <c r="G62" s="135"/>
      <c r="H62" s="170"/>
      <c r="I62" s="170"/>
      <c r="J62" s="170"/>
      <c r="K62" s="170"/>
      <c r="L62" s="291"/>
    </row>
    <row r="63" spans="1:12" ht="15" thickBot="1" x14ac:dyDescent="0.4">
      <c r="A63" s="94"/>
      <c r="B63" s="230"/>
      <c r="C63" s="315" t="s">
        <v>64</v>
      </c>
      <c r="D63" s="175"/>
      <c r="E63" s="147"/>
      <c r="F63" s="135"/>
      <c r="G63" s="135"/>
      <c r="H63" s="170"/>
      <c r="I63" s="170"/>
      <c r="J63" s="170"/>
      <c r="K63" s="170"/>
      <c r="L63" s="291"/>
    </row>
    <row r="64" spans="1:12" ht="15" thickBot="1" x14ac:dyDescent="0.4">
      <c r="A64" s="94"/>
      <c r="B64" s="315"/>
      <c r="C64" s="316"/>
      <c r="D64" s="316"/>
      <c r="E64" s="316"/>
      <c r="F64" s="316"/>
      <c r="G64" s="316"/>
      <c r="H64" s="316"/>
      <c r="I64" s="316"/>
      <c r="J64" s="316"/>
      <c r="K64" s="316"/>
      <c r="L64" s="317"/>
    </row>
    <row r="66" spans="1:12" ht="15.5" x14ac:dyDescent="0.35">
      <c r="A66" s="186" t="s">
        <v>69</v>
      </c>
      <c r="B66" s="94" t="s">
        <v>70</v>
      </c>
      <c r="C66" s="94"/>
      <c r="D66" s="94"/>
      <c r="E66" s="94"/>
      <c r="F66" s="94"/>
      <c r="G66" s="94"/>
      <c r="H66" s="94"/>
      <c r="I66" s="94"/>
      <c r="J66" s="94"/>
      <c r="K66" s="94"/>
      <c r="L66" s="94"/>
    </row>
    <row r="71" spans="1:12" ht="15" thickBot="1" x14ac:dyDescent="0.4"/>
    <row r="72" spans="1:12" ht="96.75" customHeight="1" thickBot="1" x14ac:dyDescent="0.4">
      <c r="A72" s="830" t="s">
        <v>71</v>
      </c>
      <c r="B72" s="1017" t="s">
        <v>72</v>
      </c>
      <c r="C72" s="1018"/>
      <c r="D72" s="1018"/>
      <c r="E72" s="1018"/>
      <c r="F72" s="1018"/>
      <c r="G72" s="1018"/>
      <c r="H72" s="1018"/>
      <c r="I72" s="1018"/>
      <c r="J72" s="1018"/>
      <c r="K72" s="1018"/>
      <c r="L72" s="1019"/>
    </row>
  </sheetData>
  <mergeCells count="7">
    <mergeCell ref="B72:L72"/>
    <mergeCell ref="D2:E2"/>
    <mergeCell ref="G50:J51"/>
    <mergeCell ref="C12:L13"/>
    <mergeCell ref="C14:L14"/>
    <mergeCell ref="C15:L15"/>
    <mergeCell ref="C16:L16"/>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07474-EF08-468A-9EAE-99AEA4EF63E9}">
  <sheetPr>
    <tabColor rgb="FF8A8D8F"/>
    <pageSetUpPr autoPageBreaks="0"/>
  </sheetPr>
  <dimension ref="A1:O79"/>
  <sheetViews>
    <sheetView showGridLines="0" topLeftCell="A2" zoomScale="71" zoomScaleNormal="100" workbookViewId="0">
      <selection activeCell="J16" sqref="J16"/>
    </sheetView>
  </sheetViews>
  <sheetFormatPr baseColWidth="10" defaultColWidth="11.453125" defaultRowHeight="14.5" outlineLevelRow="1" x14ac:dyDescent="0.35"/>
  <cols>
    <col min="1" max="1" width="12.453125" style="34" customWidth="1"/>
    <col min="2" max="2" width="12.54296875" style="34" customWidth="1"/>
    <col min="3" max="3" width="52.81640625" style="34" customWidth="1"/>
    <col min="4" max="4" width="14" style="34" bestFit="1" customWidth="1"/>
    <col min="5" max="5" width="11.453125" style="36" customWidth="1"/>
    <col min="6" max="6" width="11.453125" style="37" customWidth="1"/>
    <col min="7" max="7" width="9.453125" style="37" customWidth="1"/>
    <col min="8" max="8" width="54.26953125" style="34" customWidth="1"/>
    <col min="9" max="9" width="11.453125" style="34"/>
    <col min="10" max="10" width="77.453125" style="34" customWidth="1"/>
    <col min="11" max="16384" width="11.453125" style="34"/>
  </cols>
  <sheetData>
    <row r="1" spans="2:15" ht="16" customHeight="1" x14ac:dyDescent="0.35"/>
    <row r="2" spans="2:15" ht="16" customHeight="1" thickBot="1" x14ac:dyDescent="0.4"/>
    <row r="3" spans="2:15" ht="53.15" customHeight="1" x14ac:dyDescent="0.35">
      <c r="B3" s="352" t="s">
        <v>73</v>
      </c>
      <c r="C3" s="196"/>
      <c r="D3" s="196"/>
      <c r="E3" s="196"/>
      <c r="F3" s="196"/>
      <c r="G3" s="196"/>
      <c r="H3" s="197"/>
      <c r="I3" s="33"/>
      <c r="J3" s="33"/>
      <c r="K3" s="33"/>
      <c r="L3" s="33"/>
      <c r="M3" s="33"/>
      <c r="N3" s="33"/>
      <c r="O3" s="33"/>
    </row>
    <row r="4" spans="2:15" ht="53.15" customHeight="1" x14ac:dyDescent="0.35">
      <c r="B4" s="198" t="s">
        <v>74</v>
      </c>
      <c r="C4" s="1003"/>
      <c r="D4" s="1003"/>
      <c r="E4" s="1003"/>
      <c r="F4" s="1003"/>
      <c r="G4" s="1003"/>
      <c r="H4" s="199"/>
      <c r="I4" s="33"/>
      <c r="J4" s="33"/>
      <c r="K4" s="33"/>
      <c r="L4" s="33"/>
      <c r="M4" s="33"/>
      <c r="N4" s="33"/>
      <c r="O4" s="33"/>
    </row>
    <row r="5" spans="2:15" ht="5.15" customHeight="1" x14ac:dyDescent="0.35">
      <c r="B5" s="209"/>
      <c r="C5" s="1004"/>
      <c r="D5" s="1004"/>
      <c r="E5" s="1004"/>
      <c r="F5" s="1004"/>
      <c r="G5" s="1004"/>
      <c r="H5" s="210"/>
      <c r="I5" s="33"/>
      <c r="J5" s="33"/>
      <c r="K5" s="33"/>
      <c r="L5" s="33"/>
      <c r="M5" s="33"/>
      <c r="N5" s="33"/>
      <c r="O5" s="33"/>
    </row>
    <row r="6" spans="2:15" ht="38.25" customHeight="1" x14ac:dyDescent="0.55000000000000004">
      <c r="B6" s="1042" t="s">
        <v>75</v>
      </c>
      <c r="C6" s="1043"/>
      <c r="D6" s="204" t="s">
        <v>76</v>
      </c>
      <c r="E6" s="1044" t="s">
        <v>77</v>
      </c>
      <c r="F6" s="1044"/>
      <c r="G6" s="205" t="s">
        <v>78</v>
      </c>
      <c r="H6" s="983" t="s">
        <v>79</v>
      </c>
      <c r="K6" s="35"/>
      <c r="L6" s="87"/>
      <c r="M6" s="88"/>
      <c r="N6" s="38"/>
      <c r="O6" s="35"/>
    </row>
    <row r="7" spans="2:15" ht="14.5" customHeight="1" x14ac:dyDescent="0.35">
      <c r="B7" s="1005" t="s">
        <v>51</v>
      </c>
      <c r="C7" s="994" t="s">
        <v>80</v>
      </c>
      <c r="D7" s="202" t="s">
        <v>81</v>
      </c>
      <c r="E7" s="1036">
        <f>'1 u. 2'!E13</f>
        <v>24.756073771898052</v>
      </c>
      <c r="F7" s="1037"/>
      <c r="G7" s="211">
        <f t="shared" ref="G7:G30" si="0">E7/$E$31</f>
        <v>5.1480142307736383E-3</v>
      </c>
      <c r="H7" s="206" t="s">
        <v>82</v>
      </c>
      <c r="K7" s="38"/>
      <c r="L7" s="89"/>
      <c r="M7" s="27"/>
      <c r="N7" s="38"/>
      <c r="O7" s="35"/>
    </row>
    <row r="8" spans="2:15" ht="14.5" customHeight="1" x14ac:dyDescent="0.35">
      <c r="B8" s="1005" t="s">
        <v>83</v>
      </c>
      <c r="C8" s="994" t="s">
        <v>84</v>
      </c>
      <c r="D8" s="203" t="s">
        <v>81</v>
      </c>
      <c r="E8" s="1036">
        <f>'1 u. 2'!E14</f>
        <v>42.948500000000003</v>
      </c>
      <c r="F8" s="1037"/>
      <c r="G8" s="212">
        <f t="shared" si="0"/>
        <v>8.9311209534915625E-3</v>
      </c>
      <c r="H8" s="207" t="s">
        <v>85</v>
      </c>
      <c r="K8" s="27"/>
      <c r="L8" s="89"/>
      <c r="M8" s="27"/>
      <c r="N8" s="27"/>
    </row>
    <row r="9" spans="2:15" ht="14.25" customHeight="1" x14ac:dyDescent="0.35">
      <c r="B9" s="1005" t="s">
        <v>86</v>
      </c>
      <c r="C9" s="994" t="s">
        <v>7174</v>
      </c>
      <c r="D9" s="200" t="s">
        <v>87</v>
      </c>
      <c r="E9" s="1036">
        <f>IF(D9="Relevant",'3.1.1'!G12,0)</f>
        <v>538.7148156593496</v>
      </c>
      <c r="F9" s="1037"/>
      <c r="G9" s="212">
        <f t="shared" si="0"/>
        <v>0.11202549979839953</v>
      </c>
      <c r="H9" s="207" t="s">
        <v>85</v>
      </c>
      <c r="K9" s="27"/>
      <c r="L9" s="89"/>
      <c r="M9" s="27"/>
      <c r="N9" s="27"/>
    </row>
    <row r="10" spans="2:15" ht="14.25" customHeight="1" x14ac:dyDescent="0.35">
      <c r="B10" s="1005" t="s">
        <v>86</v>
      </c>
      <c r="C10" s="994" t="s">
        <v>7175</v>
      </c>
      <c r="D10" s="200" t="s">
        <v>87</v>
      </c>
      <c r="E10" s="1036">
        <f>IF(D10="Relevant",'3.1.2'!G11,0)</f>
        <v>51.294880000000006</v>
      </c>
      <c r="F10" s="1037"/>
      <c r="G10" s="212">
        <f t="shared" si="0"/>
        <v>1.0666746861353374E-2</v>
      </c>
      <c r="H10" s="207" t="s">
        <v>88</v>
      </c>
      <c r="K10" s="27"/>
      <c r="L10" s="89"/>
      <c r="M10" s="27"/>
      <c r="N10" s="27"/>
    </row>
    <row r="11" spans="2:15" ht="14.25" customHeight="1" x14ac:dyDescent="0.35">
      <c r="B11" s="1005" t="s">
        <v>89</v>
      </c>
      <c r="C11" s="994" t="s">
        <v>90</v>
      </c>
      <c r="D11" s="200" t="s">
        <v>87</v>
      </c>
      <c r="E11" s="1036">
        <f>IF(D11="Relevant",'3.2'!G11,0)</f>
        <v>536.59578699999997</v>
      </c>
      <c r="F11" s="1037"/>
      <c r="G11" s="212">
        <f t="shared" si="0"/>
        <v>0.11158484875678999</v>
      </c>
      <c r="H11" s="207" t="s">
        <v>88</v>
      </c>
      <c r="K11" s="27"/>
      <c r="L11" s="89"/>
      <c r="M11" s="27"/>
      <c r="N11" s="27"/>
    </row>
    <row r="12" spans="2:15" ht="14.25" customHeight="1" x14ac:dyDescent="0.35">
      <c r="B12" s="1005" t="s">
        <v>91</v>
      </c>
      <c r="C12" s="994" t="s">
        <v>92</v>
      </c>
      <c r="D12" s="200" t="s">
        <v>87</v>
      </c>
      <c r="E12" s="1036">
        <f>IF(D12="Relevant",'3.3'!E11+'3.3'!E12,0)</f>
        <v>17.48515424</v>
      </c>
      <c r="F12" s="1037"/>
      <c r="G12" s="212">
        <f t="shared" si="0"/>
        <v>3.6360298359173391E-3</v>
      </c>
      <c r="H12" s="207" t="s">
        <v>82</v>
      </c>
      <c r="K12" s="27"/>
      <c r="L12" s="89"/>
      <c r="M12" s="27"/>
      <c r="N12" s="27"/>
    </row>
    <row r="13" spans="2:15" ht="14.25" customHeight="1" x14ac:dyDescent="0.35">
      <c r="B13" s="1005" t="s">
        <v>7171</v>
      </c>
      <c r="C13" s="994" t="s">
        <v>93</v>
      </c>
      <c r="D13" s="200" t="s">
        <v>87</v>
      </c>
      <c r="E13" s="1036">
        <f>IF(D13="Relevant",'3.4.1'!J16,0)</f>
        <v>505.65059898468439</v>
      </c>
      <c r="F13" s="1037"/>
      <c r="G13" s="212">
        <f t="shared" si="0"/>
        <v>0.1051498110466646</v>
      </c>
      <c r="H13" s="207" t="s">
        <v>82</v>
      </c>
      <c r="K13" s="27"/>
      <c r="L13" s="89"/>
      <c r="M13" s="27"/>
      <c r="N13" s="27"/>
    </row>
    <row r="14" spans="2:15" ht="14.25" customHeight="1" x14ac:dyDescent="0.35">
      <c r="B14" s="1005" t="s">
        <v>7172</v>
      </c>
      <c r="C14" s="994" t="s">
        <v>7176</v>
      </c>
      <c r="D14" s="200" t="s">
        <v>87</v>
      </c>
      <c r="E14" s="1036">
        <f>IF(D14="Relevant",'3.4.2'!K16,0)</f>
        <v>2.8616770000000002</v>
      </c>
      <c r="F14" s="1037"/>
      <c r="G14" s="212">
        <f t="shared" si="0"/>
        <v>5.9508442476046612E-4</v>
      </c>
      <c r="H14" s="207" t="s">
        <v>88</v>
      </c>
      <c r="K14" s="27"/>
      <c r="L14" s="89"/>
      <c r="M14" s="27"/>
      <c r="N14" s="27"/>
    </row>
    <row r="15" spans="2:15" ht="14.25" customHeight="1" x14ac:dyDescent="0.35">
      <c r="B15" s="1005" t="s">
        <v>7168</v>
      </c>
      <c r="C15" s="994" t="s">
        <v>94</v>
      </c>
      <c r="D15" s="200" t="s">
        <v>87</v>
      </c>
      <c r="E15" s="1036">
        <f>IF(D15="Relevant",'3.5.1'!F12,0)</f>
        <v>4.8542064141272183</v>
      </c>
      <c r="F15" s="1037"/>
      <c r="G15" s="212">
        <f t="shared" si="0"/>
        <v>1.0094300061186012E-3</v>
      </c>
      <c r="H15" s="207" t="s">
        <v>85</v>
      </c>
      <c r="K15" s="27"/>
      <c r="L15" s="89"/>
      <c r="M15" s="27"/>
      <c r="N15" s="27"/>
    </row>
    <row r="16" spans="2:15" ht="14.25" customHeight="1" x14ac:dyDescent="0.35">
      <c r="B16" s="1005" t="s">
        <v>7169</v>
      </c>
      <c r="C16" s="994" t="s">
        <v>7177</v>
      </c>
      <c r="D16" s="200" t="s">
        <v>87</v>
      </c>
      <c r="E16" s="1036">
        <f>IF(D16="Relevant",'3.5.2'!J14,0)</f>
        <v>16.62115</v>
      </c>
      <c r="F16" s="1037"/>
      <c r="G16" s="212">
        <f t="shared" si="0"/>
        <v>3.4563605489394576E-3</v>
      </c>
      <c r="H16" s="207" t="s">
        <v>88</v>
      </c>
      <c r="K16" s="27"/>
      <c r="L16" s="89"/>
      <c r="M16" s="27"/>
      <c r="N16" s="27"/>
    </row>
    <row r="17" spans="2:14" ht="14.25" customHeight="1" x14ac:dyDescent="0.35">
      <c r="B17" s="1005" t="s">
        <v>7170</v>
      </c>
      <c r="C17" s="994" t="s">
        <v>95</v>
      </c>
      <c r="D17" s="200" t="s">
        <v>87</v>
      </c>
      <c r="E17" s="1036">
        <f>IF(D17="Relevant",'3.6.1'!J13,0)</f>
        <v>0.89068941751677844</v>
      </c>
      <c r="F17" s="1037"/>
      <c r="G17" s="212">
        <f t="shared" si="0"/>
        <v>1.8521845745107034E-4</v>
      </c>
      <c r="H17" s="207" t="s">
        <v>96</v>
      </c>
      <c r="K17" s="27"/>
      <c r="L17" s="89"/>
      <c r="M17" s="27"/>
      <c r="N17" s="27"/>
    </row>
    <row r="18" spans="2:14" ht="14.25" customHeight="1" x14ac:dyDescent="0.35">
      <c r="B18" s="1005" t="s">
        <v>7173</v>
      </c>
      <c r="C18" s="994" t="s">
        <v>7178</v>
      </c>
      <c r="D18" s="200" t="s">
        <v>87</v>
      </c>
      <c r="E18" s="1036">
        <f>IF(D18="Relevant",'3.6.2'!J13,0)</f>
        <v>3.2769100000000004</v>
      </c>
      <c r="F18" s="1037"/>
      <c r="G18" s="212">
        <f t="shared" si="0"/>
        <v>6.8143193740656928E-4</v>
      </c>
      <c r="H18" s="207" t="s">
        <v>88</v>
      </c>
      <c r="K18" s="27"/>
      <c r="L18" s="89"/>
      <c r="M18" s="27"/>
      <c r="N18" s="27"/>
    </row>
    <row r="19" spans="2:14" ht="14.25" customHeight="1" x14ac:dyDescent="0.35">
      <c r="B19" s="1005" t="s">
        <v>7179</v>
      </c>
      <c r="C19" s="994" t="s">
        <v>97</v>
      </c>
      <c r="D19" s="200" t="s">
        <v>87</v>
      </c>
      <c r="E19" s="1036">
        <f>IF(D19="Relevant",'3.7.1'!I12,0)</f>
        <v>92.036671547433528</v>
      </c>
      <c r="F19" s="1037"/>
      <c r="G19" s="212">
        <f t="shared" si="0"/>
        <v>1.9138983800293476E-2</v>
      </c>
      <c r="H19" s="207" t="s">
        <v>85</v>
      </c>
      <c r="K19" s="27"/>
      <c r="L19" s="89"/>
      <c r="M19" s="27"/>
      <c r="N19" s="27"/>
    </row>
    <row r="20" spans="2:14" ht="14.25" customHeight="1" x14ac:dyDescent="0.35">
      <c r="B20" s="1005" t="s">
        <v>7180</v>
      </c>
      <c r="C20" s="994" t="s">
        <v>98</v>
      </c>
      <c r="D20" s="200" t="s">
        <v>87</v>
      </c>
      <c r="E20" s="1036">
        <f>IF(D20="Relevant",'3.7.2'!I32,0)</f>
        <v>112.00409991292958</v>
      </c>
      <c r="F20" s="1037"/>
      <c r="G20" s="212">
        <f t="shared" si="0"/>
        <v>2.3291201406552681E-2</v>
      </c>
      <c r="H20" s="207" t="s">
        <v>96</v>
      </c>
      <c r="K20" s="27"/>
      <c r="L20" s="89"/>
      <c r="M20" s="27"/>
      <c r="N20" s="27"/>
    </row>
    <row r="21" spans="2:14" ht="14.25" customHeight="1" x14ac:dyDescent="0.35">
      <c r="B21" s="1005" t="s">
        <v>99</v>
      </c>
      <c r="C21" s="994" t="s">
        <v>100</v>
      </c>
      <c r="D21" s="200" t="s">
        <v>87</v>
      </c>
      <c r="E21" s="1036">
        <f>IF(D21="Relevant",'3.8'!M16,0)</f>
        <v>31.54600628187919</v>
      </c>
      <c r="F21" s="1037"/>
      <c r="G21" s="212">
        <f t="shared" si="0"/>
        <v>6.559977594166681E-3</v>
      </c>
      <c r="H21" s="207" t="s">
        <v>82</v>
      </c>
      <c r="K21" s="27"/>
      <c r="L21" s="89"/>
      <c r="M21" s="27"/>
      <c r="N21" s="27"/>
    </row>
    <row r="22" spans="2:14" ht="14.25" customHeight="1" x14ac:dyDescent="0.35">
      <c r="B22" s="1005" t="s">
        <v>7182</v>
      </c>
      <c r="C22" s="994" t="s">
        <v>101</v>
      </c>
      <c r="D22" s="200" t="s">
        <v>87</v>
      </c>
      <c r="E22" s="1036">
        <f>IF(D22="Relevant",'3.9.1'!J13,0)</f>
        <v>0</v>
      </c>
      <c r="F22" s="1037"/>
      <c r="G22" s="212">
        <f t="shared" si="0"/>
        <v>0</v>
      </c>
      <c r="H22" s="207" t="s">
        <v>82</v>
      </c>
      <c r="K22" s="27"/>
      <c r="L22" s="89"/>
      <c r="M22" s="27"/>
      <c r="N22" s="27"/>
    </row>
    <row r="23" spans="2:14" ht="14.25" customHeight="1" x14ac:dyDescent="0.35">
      <c r="B23" s="1005" t="s">
        <v>7183</v>
      </c>
      <c r="C23" s="994" t="s">
        <v>7181</v>
      </c>
      <c r="D23" s="200" t="s">
        <v>87</v>
      </c>
      <c r="E23" s="1036">
        <f>IF(D23="Relevant",'3.9.2'!J14,0)</f>
        <v>5.4264210000000004</v>
      </c>
      <c r="F23" s="1037"/>
      <c r="G23" s="212">
        <f t="shared" si="0"/>
        <v>1.1284217678281347E-3</v>
      </c>
      <c r="H23" s="207" t="s">
        <v>88</v>
      </c>
      <c r="K23" s="27"/>
      <c r="L23" s="89"/>
      <c r="M23" s="27"/>
      <c r="N23" s="27"/>
    </row>
    <row r="24" spans="2:14" ht="14.25" customHeight="1" x14ac:dyDescent="0.35">
      <c r="B24" s="1005" t="s">
        <v>102</v>
      </c>
      <c r="C24" s="994" t="s">
        <v>103</v>
      </c>
      <c r="D24" s="200" t="s">
        <v>87</v>
      </c>
      <c r="E24" s="1036">
        <f>IF(D24="Relevant",'3.10.1'!I12,0)</f>
        <v>907</v>
      </c>
      <c r="F24" s="1037"/>
      <c r="G24" s="212">
        <f t="shared" si="0"/>
        <v>0.188610235626782</v>
      </c>
      <c r="H24" s="207" t="s">
        <v>104</v>
      </c>
      <c r="K24" s="27"/>
      <c r="L24" s="89"/>
      <c r="M24" s="27"/>
      <c r="N24" s="27"/>
    </row>
    <row r="25" spans="2:14" ht="14.25" customHeight="1" x14ac:dyDescent="0.35">
      <c r="B25" s="1005" t="s">
        <v>105</v>
      </c>
      <c r="C25" s="994" t="s">
        <v>103</v>
      </c>
      <c r="D25" s="200" t="s">
        <v>87</v>
      </c>
      <c r="E25" s="1036">
        <f>'3.10.2'!I12</f>
        <v>270.46656440130408</v>
      </c>
      <c r="F25" s="1037"/>
      <c r="G25" s="212">
        <f t="shared" si="0"/>
        <v>5.6243398501539331E-2</v>
      </c>
      <c r="H25" s="207" t="s">
        <v>85</v>
      </c>
      <c r="K25" s="27"/>
      <c r="L25" s="89"/>
      <c r="M25" s="27"/>
      <c r="N25" s="27"/>
    </row>
    <row r="26" spans="2:14" ht="14.25" customHeight="1" x14ac:dyDescent="0.35">
      <c r="B26" s="1005" t="s">
        <v>106</v>
      </c>
      <c r="C26" s="994" t="s">
        <v>107</v>
      </c>
      <c r="D26" s="200" t="s">
        <v>87</v>
      </c>
      <c r="E26" s="1036">
        <f>IF(D26="Relevant",'3.11'!K12,0)</f>
        <v>1207.1829401342281</v>
      </c>
      <c r="F26" s="1037"/>
      <c r="G26" s="212">
        <f t="shared" si="0"/>
        <v>0.25103314088572026</v>
      </c>
      <c r="H26" s="207" t="s">
        <v>85</v>
      </c>
      <c r="K26" s="27"/>
      <c r="L26" s="89"/>
      <c r="M26" s="27"/>
      <c r="N26" s="27"/>
    </row>
    <row r="27" spans="2:14" ht="14.25" customHeight="1" x14ac:dyDescent="0.35">
      <c r="B27" s="1005" t="s">
        <v>108</v>
      </c>
      <c r="C27" s="994" t="s">
        <v>109</v>
      </c>
      <c r="D27" s="200" t="s">
        <v>87</v>
      </c>
      <c r="E27" s="1036">
        <f>IF(D27="Relevant",'3.12'!O12,0)</f>
        <v>252.74570002259736</v>
      </c>
      <c r="F27" s="1037"/>
      <c r="G27" s="212">
        <f t="shared" si="0"/>
        <v>5.2558352849964775E-2</v>
      </c>
      <c r="H27" s="207" t="s">
        <v>85</v>
      </c>
      <c r="K27" s="27"/>
      <c r="L27" s="89"/>
      <c r="M27" s="27"/>
      <c r="N27" s="27"/>
    </row>
    <row r="28" spans="2:14" ht="14.25" customHeight="1" x14ac:dyDescent="0.35">
      <c r="B28" s="1005" t="s">
        <v>110</v>
      </c>
      <c r="C28" s="994" t="s">
        <v>111</v>
      </c>
      <c r="D28" s="200" t="s">
        <v>87</v>
      </c>
      <c r="E28" s="1036">
        <f>IF(D28="Relevant",'3.13'!M15,0)</f>
        <v>0</v>
      </c>
      <c r="F28" s="1037"/>
      <c r="G28" s="212">
        <f t="shared" si="0"/>
        <v>0</v>
      </c>
      <c r="H28" s="207" t="s">
        <v>82</v>
      </c>
      <c r="K28" s="27"/>
      <c r="L28" s="89"/>
      <c r="M28" s="27"/>
      <c r="N28" s="27"/>
    </row>
    <row r="29" spans="2:14" ht="14.25" customHeight="1" x14ac:dyDescent="0.35">
      <c r="B29" s="1005" t="s">
        <v>112</v>
      </c>
      <c r="C29" s="994" t="s">
        <v>113</v>
      </c>
      <c r="D29" s="200" t="s">
        <v>114</v>
      </c>
      <c r="E29" s="1036">
        <f>IF(D29="Relevant",'3.14'!F12,0)</f>
        <v>0</v>
      </c>
      <c r="F29" s="1037"/>
      <c r="G29" s="212">
        <f t="shared" si="0"/>
        <v>0</v>
      </c>
      <c r="H29" s="207" t="s">
        <v>104</v>
      </c>
      <c r="K29" s="27"/>
      <c r="L29" s="89"/>
      <c r="M29" s="27"/>
      <c r="N29" s="27"/>
    </row>
    <row r="30" spans="2:14" ht="14.25" customHeight="1" thickBot="1" x14ac:dyDescent="0.4">
      <c r="B30" s="1006" t="s">
        <v>115</v>
      </c>
      <c r="C30" s="1007" t="s">
        <v>116</v>
      </c>
      <c r="D30" s="201" t="s">
        <v>87</v>
      </c>
      <c r="E30" s="1038">
        <f>IF(D30="Relevant",'3.15'!G12,0)</f>
        <v>184.5</v>
      </c>
      <c r="F30" s="1039"/>
      <c r="G30" s="213">
        <f t="shared" si="0"/>
        <v>3.8366690709086305E-2</v>
      </c>
      <c r="H30" s="208" t="s">
        <v>104</v>
      </c>
      <c r="K30" s="27"/>
      <c r="L30" s="89"/>
      <c r="M30" s="27"/>
      <c r="N30" s="27"/>
    </row>
    <row r="31" spans="2:14" ht="14.25" customHeight="1" x14ac:dyDescent="0.35">
      <c r="B31" s="193"/>
      <c r="C31" s="1045" t="s">
        <v>117</v>
      </c>
      <c r="D31" s="1046"/>
      <c r="E31" s="1040">
        <f>SUM(E7:E30)</f>
        <v>4808.8588457879487</v>
      </c>
      <c r="F31" s="1041"/>
      <c r="G31" s="194"/>
      <c r="H31" s="195"/>
      <c r="L31" s="90"/>
      <c r="M31" s="27"/>
      <c r="N31" s="27"/>
    </row>
    <row r="32" spans="2:14" ht="14.25" customHeight="1" x14ac:dyDescent="0.35">
      <c r="D32" s="48"/>
      <c r="E32" s="50"/>
      <c r="F32" s="49"/>
      <c r="G32" s="27"/>
      <c r="I32" s="27"/>
      <c r="J32" s="27"/>
      <c r="L32" s="27"/>
      <c r="M32" s="27"/>
      <c r="N32" s="27"/>
    </row>
    <row r="33" spans="4:14" ht="14.25" hidden="1" customHeight="1" outlineLevel="1" x14ac:dyDescent="0.35">
      <c r="D33" s="48"/>
      <c r="E33" s="50"/>
      <c r="F33" s="49"/>
      <c r="G33" s="27"/>
      <c r="I33" s="27"/>
      <c r="J33" s="27"/>
      <c r="L33" s="27"/>
      <c r="M33" s="27"/>
      <c r="N33" s="27"/>
    </row>
    <row r="34" spans="4:14" ht="14.25" hidden="1" customHeight="1" outlineLevel="1" x14ac:dyDescent="0.35">
      <c r="D34" s="48"/>
      <c r="E34" s="50"/>
      <c r="F34" s="49"/>
      <c r="G34" s="27"/>
      <c r="I34" s="27"/>
      <c r="J34" s="27"/>
    </row>
    <row r="35" spans="4:14" ht="14.25" hidden="1" customHeight="1" outlineLevel="1" x14ac:dyDescent="0.35">
      <c r="D35" s="48"/>
      <c r="E35" s="50"/>
      <c r="F35" s="49"/>
      <c r="G35" s="27"/>
      <c r="I35" s="27"/>
      <c r="J35" s="27"/>
    </row>
    <row r="36" spans="4:14" ht="14.25" hidden="1" customHeight="1" outlineLevel="1" x14ac:dyDescent="0.35">
      <c r="D36" s="48"/>
      <c r="E36" s="50"/>
      <c r="F36" s="49"/>
      <c r="G36" s="27"/>
      <c r="I36" s="27"/>
      <c r="J36" s="27"/>
    </row>
    <row r="37" spans="4:14" ht="14.25" hidden="1" customHeight="1" outlineLevel="1" x14ac:dyDescent="0.35">
      <c r="D37" s="48"/>
      <c r="E37" s="50"/>
      <c r="F37" s="49"/>
      <c r="G37" s="27"/>
      <c r="I37" s="27"/>
      <c r="J37" s="27"/>
    </row>
    <row r="38" spans="4:14" ht="14.25" hidden="1" customHeight="1" outlineLevel="1" x14ac:dyDescent="0.35">
      <c r="D38" s="48"/>
      <c r="E38" s="50"/>
      <c r="F38" s="49"/>
      <c r="G38" s="27"/>
      <c r="I38" s="27"/>
      <c r="J38" s="27"/>
    </row>
    <row r="39" spans="4:14" ht="14.25" hidden="1" customHeight="1" outlineLevel="1" x14ac:dyDescent="0.35">
      <c r="D39" s="48"/>
      <c r="E39" s="50"/>
      <c r="F39" s="49"/>
      <c r="G39" s="27"/>
      <c r="I39" s="27"/>
      <c r="J39" s="27"/>
    </row>
    <row r="40" spans="4:14" ht="14.25" hidden="1" customHeight="1" outlineLevel="1" x14ac:dyDescent="0.35">
      <c r="D40" s="48"/>
      <c r="E40" s="50"/>
      <c r="F40" s="49"/>
      <c r="G40" s="27"/>
      <c r="I40" s="27"/>
      <c r="J40" s="27"/>
    </row>
    <row r="41" spans="4:14" ht="14.25" hidden="1" customHeight="1" outlineLevel="1" x14ac:dyDescent="0.35">
      <c r="D41" s="48"/>
      <c r="E41" s="50"/>
      <c r="F41" s="49"/>
      <c r="G41" s="27"/>
      <c r="I41" s="27"/>
      <c r="J41" s="27"/>
    </row>
    <row r="42" spans="4:14" ht="14.25" hidden="1" customHeight="1" outlineLevel="1" x14ac:dyDescent="0.35">
      <c r="D42" s="48"/>
      <c r="E42" s="50"/>
      <c r="F42" s="49"/>
      <c r="G42" s="27"/>
      <c r="I42" s="27"/>
      <c r="J42" s="27"/>
    </row>
    <row r="43" spans="4:14" ht="14.25" hidden="1" customHeight="1" outlineLevel="1" x14ac:dyDescent="0.35">
      <c r="D43" s="48"/>
      <c r="E43" s="50"/>
      <c r="F43" s="49"/>
      <c r="G43" s="27"/>
      <c r="I43" s="27"/>
      <c r="J43" s="27"/>
    </row>
    <row r="44" spans="4:14" ht="14.25" hidden="1" customHeight="1" outlineLevel="1" x14ac:dyDescent="0.35">
      <c r="D44" s="48"/>
      <c r="E44" s="50"/>
      <c r="F44" s="49"/>
      <c r="G44" s="27"/>
      <c r="I44" s="27"/>
      <c r="J44" s="27"/>
    </row>
    <row r="45" spans="4:14" ht="14.25" hidden="1" customHeight="1" outlineLevel="1" x14ac:dyDescent="0.35">
      <c r="D45" s="48"/>
      <c r="E45" s="50"/>
      <c r="F45" s="49"/>
      <c r="G45" s="27"/>
      <c r="I45" s="27"/>
      <c r="J45" s="27"/>
    </row>
    <row r="46" spans="4:14" ht="14.25" hidden="1" customHeight="1" outlineLevel="1" x14ac:dyDescent="0.35">
      <c r="D46" s="48"/>
      <c r="E46" s="50"/>
      <c r="F46" s="49"/>
      <c r="G46" s="27"/>
      <c r="I46" s="27"/>
      <c r="J46" s="27"/>
    </row>
    <row r="47" spans="4:14" ht="14.25" hidden="1" customHeight="1" outlineLevel="1" x14ac:dyDescent="0.35">
      <c r="D47" s="48"/>
      <c r="E47" s="50"/>
      <c r="F47" s="49"/>
      <c r="G47" s="27"/>
      <c r="I47" s="27"/>
      <c r="J47" s="27"/>
    </row>
    <row r="48" spans="4:14" ht="14.25" hidden="1" customHeight="1" outlineLevel="1" x14ac:dyDescent="0.35">
      <c r="D48" s="48"/>
      <c r="E48" s="50"/>
      <c r="F48" s="49"/>
      <c r="G48" s="27"/>
      <c r="I48" s="27"/>
      <c r="J48" s="27"/>
    </row>
    <row r="49" spans="1:10" ht="14.25" hidden="1" customHeight="1" outlineLevel="1" x14ac:dyDescent="0.35">
      <c r="D49" s="48"/>
      <c r="E49" s="50"/>
      <c r="F49" s="49"/>
      <c r="G49" s="27"/>
      <c r="I49" s="27"/>
      <c r="J49" s="27"/>
    </row>
    <row r="50" spans="1:10" ht="14.25" hidden="1" customHeight="1" outlineLevel="1" x14ac:dyDescent="0.35">
      <c r="D50" s="48"/>
      <c r="E50" s="50"/>
      <c r="F50" s="49"/>
      <c r="G50" s="27"/>
      <c r="I50" s="27"/>
      <c r="J50" s="27"/>
    </row>
    <row r="51" spans="1:10" ht="14.25" hidden="1" customHeight="1" outlineLevel="1" x14ac:dyDescent="0.35">
      <c r="D51" s="48"/>
      <c r="E51" s="50"/>
      <c r="F51" s="49"/>
      <c r="G51" s="27"/>
      <c r="I51" s="27"/>
      <c r="J51" s="27"/>
    </row>
    <row r="52" spans="1:10" ht="14.25" hidden="1" customHeight="1" outlineLevel="1" x14ac:dyDescent="0.35">
      <c r="D52" s="48"/>
      <c r="E52" s="50"/>
      <c r="F52" s="49"/>
      <c r="G52" s="27"/>
      <c r="I52" s="27"/>
      <c r="J52" s="27"/>
    </row>
    <row r="53" spans="1:10" ht="14.25" hidden="1" customHeight="1" outlineLevel="1" x14ac:dyDescent="0.35">
      <c r="D53" s="48"/>
      <c r="E53" s="50"/>
      <c r="F53" s="49"/>
      <c r="G53" s="27"/>
      <c r="I53" s="27"/>
      <c r="J53" s="27"/>
    </row>
    <row r="54" spans="1:10" ht="14.25" hidden="1" customHeight="1" outlineLevel="1" x14ac:dyDescent="0.35">
      <c r="D54" s="48"/>
      <c r="E54" s="50"/>
      <c r="F54" s="49"/>
      <c r="G54" s="27"/>
      <c r="I54" s="27"/>
      <c r="J54" s="27"/>
    </row>
    <row r="55" spans="1:10" ht="14.25" hidden="1" customHeight="1" outlineLevel="1" x14ac:dyDescent="0.35">
      <c r="D55" s="48"/>
      <c r="E55" s="50"/>
      <c r="F55" s="49"/>
      <c r="G55" s="27"/>
      <c r="I55" s="27"/>
      <c r="J55" s="27"/>
    </row>
    <row r="56" spans="1:10" ht="14.25" hidden="1" customHeight="1" outlineLevel="1" x14ac:dyDescent="0.35">
      <c r="D56" s="48"/>
      <c r="E56" s="50"/>
      <c r="F56" s="49"/>
      <c r="G56" s="27"/>
      <c r="I56" s="27"/>
      <c r="J56" s="27"/>
    </row>
    <row r="57" spans="1:10" ht="14.25" hidden="1" customHeight="1" outlineLevel="1" x14ac:dyDescent="0.35">
      <c r="D57" s="48"/>
      <c r="E57" s="50"/>
      <c r="F57" s="49"/>
      <c r="G57" s="27"/>
      <c r="I57" s="27"/>
      <c r="J57" s="27"/>
    </row>
    <row r="58" spans="1:10" ht="14.25" hidden="1" customHeight="1" outlineLevel="1" x14ac:dyDescent="0.35">
      <c r="D58" s="48"/>
      <c r="E58" s="50"/>
      <c r="F58" s="49"/>
      <c r="G58" s="27"/>
      <c r="I58" s="27"/>
      <c r="J58" s="27"/>
    </row>
    <row r="59" spans="1:10" ht="14.25" customHeight="1" collapsed="1" x14ac:dyDescent="0.35">
      <c r="D59" s="48"/>
      <c r="E59" s="50"/>
      <c r="F59" s="49"/>
      <c r="G59" s="27"/>
      <c r="I59" s="27"/>
      <c r="J59" s="27"/>
    </row>
    <row r="60" spans="1:10" s="1" customFormat="1" ht="21" x14ac:dyDescent="0.5">
      <c r="A60" s="92" t="s">
        <v>118</v>
      </c>
      <c r="B60" s="93" t="s">
        <v>119</v>
      </c>
      <c r="C60" s="94"/>
      <c r="J60" s="20"/>
    </row>
    <row r="61" spans="1:10" hidden="1" outlineLevel="1" x14ac:dyDescent="0.35">
      <c r="B61" s="187" t="s">
        <v>87</v>
      </c>
      <c r="C61" s="188"/>
    </row>
    <row r="62" spans="1:10" hidden="1" outlineLevel="1" x14ac:dyDescent="0.35">
      <c r="B62" s="189" t="s">
        <v>114</v>
      </c>
      <c r="C62" s="190"/>
    </row>
    <row r="63" spans="1:10" ht="15" hidden="1" outlineLevel="1" thickBot="1" x14ac:dyDescent="0.4">
      <c r="B63" s="191" t="s">
        <v>120</v>
      </c>
      <c r="C63" s="192"/>
    </row>
    <row r="64" spans="1:10" collapsed="1" x14ac:dyDescent="0.35">
      <c r="B64" s="27"/>
      <c r="C64" s="70"/>
    </row>
    <row r="65" spans="2:3" x14ac:dyDescent="0.35">
      <c r="B65" s="27"/>
      <c r="C65" s="70"/>
    </row>
    <row r="66" spans="2:3" x14ac:dyDescent="0.35">
      <c r="B66" s="27"/>
      <c r="C66" s="70"/>
    </row>
    <row r="67" spans="2:3" x14ac:dyDescent="0.35">
      <c r="B67" s="27"/>
      <c r="C67" s="70"/>
    </row>
    <row r="68" spans="2:3" x14ac:dyDescent="0.35">
      <c r="B68" s="27"/>
      <c r="C68" s="70"/>
    </row>
    <row r="69" spans="2:3" x14ac:dyDescent="0.35">
      <c r="B69" s="27"/>
      <c r="C69" s="27"/>
    </row>
    <row r="70" spans="2:3" x14ac:dyDescent="0.35">
      <c r="B70" s="27"/>
      <c r="C70" s="70"/>
    </row>
    <row r="71" spans="2:3" x14ac:dyDescent="0.35">
      <c r="B71" s="27"/>
      <c r="C71" s="70"/>
    </row>
    <row r="72" spans="2:3" x14ac:dyDescent="0.35">
      <c r="B72" s="27"/>
      <c r="C72" s="70"/>
    </row>
    <row r="73" spans="2:3" x14ac:dyDescent="0.35">
      <c r="B73" s="27"/>
      <c r="C73" s="70"/>
    </row>
    <row r="74" spans="2:3" x14ac:dyDescent="0.35">
      <c r="B74" s="27"/>
      <c r="C74" s="27"/>
    </row>
    <row r="75" spans="2:3" x14ac:dyDescent="0.35">
      <c r="B75" s="27"/>
      <c r="C75" s="70"/>
    </row>
    <row r="76" spans="2:3" x14ac:dyDescent="0.35">
      <c r="B76" s="27"/>
      <c r="C76" s="70"/>
    </row>
    <row r="77" spans="2:3" x14ac:dyDescent="0.35">
      <c r="B77" s="27"/>
      <c r="C77" s="70"/>
    </row>
    <row r="78" spans="2:3" x14ac:dyDescent="0.35">
      <c r="B78" s="27"/>
      <c r="C78" s="70"/>
    </row>
    <row r="79" spans="2:3" x14ac:dyDescent="0.35">
      <c r="B79" s="27"/>
      <c r="C79" s="70"/>
    </row>
  </sheetData>
  <mergeCells count="28">
    <mergeCell ref="E31:F31"/>
    <mergeCell ref="B6:C6"/>
    <mergeCell ref="E6:F6"/>
    <mergeCell ref="C31:D31"/>
    <mergeCell ref="E7:F7"/>
    <mergeCell ref="E8:F8"/>
    <mergeCell ref="E9:F9"/>
    <mergeCell ref="E10:F10"/>
    <mergeCell ref="E11:F11"/>
    <mergeCell ref="E12:F12"/>
    <mergeCell ref="E13:F13"/>
    <mergeCell ref="E15:F15"/>
    <mergeCell ref="E17:F17"/>
    <mergeCell ref="E19:F19"/>
    <mergeCell ref="E20:F20"/>
    <mergeCell ref="E21:F21"/>
    <mergeCell ref="E30:F30"/>
    <mergeCell ref="E24:F24"/>
    <mergeCell ref="E26:F26"/>
    <mergeCell ref="E27:F27"/>
    <mergeCell ref="E28:F28"/>
    <mergeCell ref="E29:F29"/>
    <mergeCell ref="E25:F25"/>
    <mergeCell ref="E14:F14"/>
    <mergeCell ref="E16:F16"/>
    <mergeCell ref="E18:F18"/>
    <mergeCell ref="E23:F23"/>
    <mergeCell ref="E22:F22"/>
  </mergeCells>
  <phoneticPr fontId="2" type="noConversion"/>
  <dataValidations count="2">
    <dataValidation type="list" allowBlank="1" showInputMessage="1" showErrorMessage="1" sqref="D9:D30" xr:uid="{652AA300-CE06-4564-984A-F5411D195B66}">
      <formula1>$B$61:$B$63</formula1>
    </dataValidation>
    <dataValidation allowBlank="1" showInputMessage="1" showErrorMessage="1" sqref="D7:D8" xr:uid="{3DADC3B8-3849-404C-B012-023ADFE4D842}"/>
  </dataValidation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8C8B-37C1-491D-8A41-05C396A897C3}">
  <sheetPr>
    <tabColor rgb="FF006582"/>
    <pageSetUpPr autoPageBreaks="0"/>
  </sheetPr>
  <dimension ref="A1:U165"/>
  <sheetViews>
    <sheetView topLeftCell="A82" zoomScale="70" zoomScaleNormal="70" workbookViewId="0">
      <selection activeCell="E97" sqref="E97"/>
    </sheetView>
  </sheetViews>
  <sheetFormatPr baseColWidth="10" defaultColWidth="10.7265625" defaultRowHeight="14.5" outlineLevelRow="1" x14ac:dyDescent="0.35"/>
  <cols>
    <col min="1" max="1" width="12.453125" style="1" customWidth="1"/>
    <col min="2" max="2" width="26.7265625" style="1" customWidth="1"/>
    <col min="3" max="3" width="25.7265625" style="1" customWidth="1"/>
    <col min="4" max="4" width="14.54296875" style="1" customWidth="1"/>
    <col min="5" max="5" width="14" style="1" customWidth="1"/>
    <col min="6" max="6" width="18.81640625" style="1" customWidth="1"/>
    <col min="7" max="7" width="10.7265625" style="1"/>
    <col min="8" max="8" width="20.54296875" style="1" customWidth="1"/>
    <col min="9" max="9" width="10.7265625" style="1"/>
    <col min="10" max="10" width="13.54296875" style="1" customWidth="1"/>
    <col min="11" max="11" width="18.7265625" style="1" customWidth="1"/>
    <col min="12" max="12" width="15" style="1" bestFit="1" customWidth="1"/>
    <col min="13" max="13" width="16.453125" style="1" customWidth="1"/>
    <col min="14" max="14" width="13.7265625" style="1" customWidth="1"/>
    <col min="15" max="16384" width="10.7265625" style="1"/>
  </cols>
  <sheetData>
    <row r="1" spans="1:19" ht="16" customHeight="1" x14ac:dyDescent="0.35"/>
    <row r="2" spans="1:19" ht="16" customHeight="1" thickBot="1" x14ac:dyDescent="0.4"/>
    <row r="3" spans="1:19" ht="106" customHeight="1" x14ac:dyDescent="0.55000000000000004">
      <c r="B3" s="127" t="s">
        <v>121</v>
      </c>
      <c r="C3" s="128"/>
      <c r="D3" s="1016"/>
      <c r="E3" s="1082"/>
      <c r="F3" s="5"/>
      <c r="G3" s="5"/>
      <c r="H3" s="5"/>
      <c r="I3" s="5"/>
      <c r="J3" s="5"/>
      <c r="K3" s="5"/>
    </row>
    <row r="4" spans="1:19" ht="5.25" customHeight="1" x14ac:dyDescent="0.55000000000000004">
      <c r="B4" s="97"/>
      <c r="C4" s="98"/>
      <c r="D4" s="99"/>
      <c r="E4" s="100"/>
      <c r="F4" s="12"/>
      <c r="K4" s="12"/>
      <c r="L4" s="3"/>
      <c r="M4" s="3"/>
      <c r="N4" s="3"/>
    </row>
    <row r="5" spans="1:19" ht="30.65" customHeight="1" x14ac:dyDescent="0.55000000000000004">
      <c r="B5" s="433" t="s">
        <v>122</v>
      </c>
      <c r="C5" s="1080" t="s">
        <v>123</v>
      </c>
      <c r="D5" s="1080"/>
      <c r="E5" s="1081"/>
      <c r="F5" s="12"/>
      <c r="K5" s="12"/>
      <c r="L5" s="3"/>
      <c r="M5" s="3"/>
      <c r="N5" s="3"/>
    </row>
    <row r="6" spans="1:19" ht="26.15" customHeight="1" outlineLevel="1" x14ac:dyDescent="0.55000000000000004">
      <c r="B6" s="434" t="s">
        <v>124</v>
      </c>
      <c r="C6" s="1064" t="s">
        <v>125</v>
      </c>
      <c r="D6" s="1064"/>
      <c r="E6" s="1065"/>
      <c r="F6" s="12"/>
      <c r="H6" s="1062"/>
      <c r="I6" s="1062"/>
      <c r="K6" s="12"/>
      <c r="L6" s="3"/>
      <c r="M6" s="3"/>
      <c r="N6" s="3"/>
    </row>
    <row r="7" spans="1:19" ht="16.399999999999999" customHeight="1" outlineLevel="1" x14ac:dyDescent="0.55000000000000004">
      <c r="B7" s="231"/>
      <c r="C7" s="1064"/>
      <c r="D7" s="1064"/>
      <c r="E7" s="1065"/>
      <c r="F7" s="12"/>
      <c r="K7" s="12"/>
      <c r="L7" s="3"/>
      <c r="M7" s="3"/>
      <c r="N7" s="3"/>
    </row>
    <row r="8" spans="1:19" ht="58.5" customHeight="1" outlineLevel="1" x14ac:dyDescent="0.55000000000000004">
      <c r="B8" s="434" t="s">
        <v>126</v>
      </c>
      <c r="C8" s="1064" t="s">
        <v>127</v>
      </c>
      <c r="D8" s="1064"/>
      <c r="E8" s="1065"/>
      <c r="F8" s="12"/>
      <c r="K8" s="12"/>
      <c r="L8" s="3"/>
      <c r="M8" s="3"/>
      <c r="N8" s="3"/>
    </row>
    <row r="9" spans="1:19" ht="16.399999999999999" customHeight="1" outlineLevel="1" x14ac:dyDescent="0.55000000000000004">
      <c r="B9" s="435"/>
      <c r="C9" s="1066" t="s">
        <v>128</v>
      </c>
      <c r="D9" s="1066"/>
      <c r="E9" s="1067"/>
      <c r="F9" s="12"/>
      <c r="K9" s="12"/>
      <c r="L9" s="3"/>
      <c r="M9" s="3"/>
      <c r="N9" s="3"/>
    </row>
    <row r="10" spans="1:19" ht="25" customHeight="1" outlineLevel="1" x14ac:dyDescent="0.55000000000000004">
      <c r="B10" s="435"/>
      <c r="C10" s="1064" t="s">
        <v>129</v>
      </c>
      <c r="D10" s="1064"/>
      <c r="E10" s="1065"/>
      <c r="F10" s="12"/>
      <c r="K10" s="12"/>
      <c r="L10" s="3"/>
      <c r="M10" s="3"/>
      <c r="N10" s="3"/>
    </row>
    <row r="11" spans="1:19" ht="29.5" customHeight="1" outlineLevel="1" x14ac:dyDescent="0.55000000000000004">
      <c r="B11" s="435"/>
      <c r="C11" s="1064" t="s">
        <v>130</v>
      </c>
      <c r="D11" s="1064"/>
      <c r="E11" s="1065"/>
      <c r="F11" s="12"/>
      <c r="K11" s="12"/>
      <c r="L11" s="3"/>
      <c r="M11" s="3"/>
      <c r="N11" s="3"/>
    </row>
    <row r="12" spans="1:19" ht="45.75" customHeight="1" outlineLevel="1" x14ac:dyDescent="0.35">
      <c r="B12" s="839" t="s">
        <v>131</v>
      </c>
      <c r="C12" s="1068" t="s">
        <v>132</v>
      </c>
      <c r="D12" s="1068"/>
      <c r="E12" s="1069"/>
    </row>
    <row r="13" spans="1:19" ht="32.5" customHeight="1" x14ac:dyDescent="0.85">
      <c r="B13" s="436"/>
      <c r="C13" s="439"/>
      <c r="D13" s="440" t="s">
        <v>133</v>
      </c>
      <c r="E13" s="115">
        <f>IFERROR(SUM(E20:E31)/1000,0)</f>
        <v>24.756073771898052</v>
      </c>
      <c r="F13" s="32"/>
      <c r="G13" s="32"/>
      <c r="H13" s="32"/>
      <c r="I13" s="32"/>
      <c r="J13" s="32"/>
    </row>
    <row r="14" spans="1:19" ht="32.65" customHeight="1" thickBot="1" x14ac:dyDescent="0.9">
      <c r="B14" s="437"/>
      <c r="C14" s="438"/>
      <c r="D14" s="228" t="s">
        <v>134</v>
      </c>
      <c r="E14" s="116">
        <f>IF(D36=B39,(E39+E41+E42)/1000,(E40+E41+E42)/1000)</f>
        <v>42.948500000000003</v>
      </c>
      <c r="F14" s="32"/>
      <c r="G14" s="32"/>
      <c r="H14" s="32"/>
      <c r="I14" s="32"/>
      <c r="J14" s="32"/>
    </row>
    <row r="15" spans="1:19" ht="16" customHeight="1" x14ac:dyDescent="0.35">
      <c r="B15" s="18"/>
      <c r="C15" s="18"/>
      <c r="D15" s="18"/>
      <c r="E15" s="18"/>
      <c r="F15" s="18"/>
      <c r="N15" s="1047"/>
      <c r="O15" s="1047"/>
      <c r="P15" s="1047"/>
      <c r="Q15" s="1047"/>
      <c r="R15" s="1047"/>
      <c r="S15" s="1047"/>
    </row>
    <row r="16" spans="1:19" ht="24" thickBot="1" x14ac:dyDescent="0.6">
      <c r="A16" s="7"/>
      <c r="B16" s="96" t="s">
        <v>135</v>
      </c>
    </row>
    <row r="17" spans="2:19" ht="26" x14ac:dyDescent="0.6">
      <c r="B17" s="351" t="s">
        <v>51</v>
      </c>
      <c r="C17" s="120"/>
      <c r="D17" s="120"/>
      <c r="E17" s="121"/>
      <c r="F17" s="51"/>
    </row>
    <row r="18" spans="2:19" ht="5.15" customHeight="1" x14ac:dyDescent="0.6">
      <c r="B18" s="122"/>
      <c r="C18" s="125"/>
      <c r="D18" s="125"/>
      <c r="E18" s="126"/>
      <c r="F18" s="51"/>
    </row>
    <row r="19" spans="2:19" ht="31" x14ac:dyDescent="0.45">
      <c r="B19" s="441"/>
      <c r="C19" s="442" t="s">
        <v>136</v>
      </c>
      <c r="D19" s="442" t="s">
        <v>137</v>
      </c>
      <c r="E19" s="443" t="s">
        <v>138</v>
      </c>
      <c r="N19" s="4"/>
      <c r="O19" s="4"/>
      <c r="P19" s="4"/>
      <c r="Q19" s="4"/>
      <c r="R19" s="4"/>
      <c r="S19" s="4"/>
    </row>
    <row r="20" spans="2:19" ht="14.25" customHeight="1" x14ac:dyDescent="0.35">
      <c r="B20" s="1063" t="s">
        <v>139</v>
      </c>
      <c r="C20" s="104" t="s">
        <v>55</v>
      </c>
      <c r="D20" s="105">
        <v>2000</v>
      </c>
      <c r="E20" s="111">
        <f>IFERROR($D20*VLOOKUP(C20,$B$48:$D$61,3,0),"")</f>
        <v>403.03399999999999</v>
      </c>
      <c r="N20" s="4"/>
      <c r="O20" s="4"/>
      <c r="P20" s="4"/>
      <c r="Q20" s="4"/>
      <c r="R20" s="4"/>
      <c r="S20" s="4"/>
    </row>
    <row r="21" spans="2:19" ht="14.25" customHeight="1" x14ac:dyDescent="0.35">
      <c r="B21" s="1063"/>
      <c r="C21" s="104" t="s">
        <v>64</v>
      </c>
      <c r="D21" s="105">
        <v>1</v>
      </c>
      <c r="E21" s="111">
        <f>IFERROR($D21*VLOOKUP(C21,$B$48:$D$61,3,0),"")</f>
        <v>2.6539601199999998</v>
      </c>
      <c r="N21" s="4"/>
      <c r="O21" s="4"/>
      <c r="P21" s="4"/>
      <c r="Q21" s="4"/>
      <c r="R21" s="4"/>
      <c r="S21" s="4"/>
    </row>
    <row r="22" spans="2:19" ht="14.25" customHeight="1" x14ac:dyDescent="0.35">
      <c r="B22" s="1063"/>
      <c r="C22" s="104" t="s">
        <v>140</v>
      </c>
      <c r="D22" s="105">
        <v>1</v>
      </c>
      <c r="E22" s="111">
        <f>IFERROR($D22*VLOOKUP(C22,$B$48:$D$61,3,0),"")</f>
        <v>5.42531E-3</v>
      </c>
      <c r="N22" s="4"/>
      <c r="O22" s="4"/>
      <c r="P22" s="4"/>
      <c r="Q22" s="4"/>
      <c r="R22" s="4"/>
      <c r="S22" s="4"/>
    </row>
    <row r="23" spans="2:19" ht="14.5" customHeight="1" x14ac:dyDescent="0.35">
      <c r="B23" s="1063"/>
      <c r="C23" s="104" t="s">
        <v>141</v>
      </c>
      <c r="D23" s="105">
        <v>1</v>
      </c>
      <c r="E23" s="111">
        <f>IFERROR($D23*VLOOKUP(C23,$B$48:$D$61,3,0),"")</f>
        <v>1.7012600000000002E-3</v>
      </c>
      <c r="H23" s="26"/>
      <c r="J23" s="26" t="str">
        <f>IF(H23&lt;=0,"",VLOOKUP(G23,$B$48:$D$53,3,0)*H23)</f>
        <v/>
      </c>
      <c r="N23" s="4"/>
      <c r="O23" s="4"/>
      <c r="P23" s="4"/>
      <c r="Q23" s="4"/>
      <c r="R23" s="4"/>
      <c r="S23" s="4"/>
    </row>
    <row r="24" spans="2:19" ht="14.65" customHeight="1" x14ac:dyDescent="0.35">
      <c r="B24" s="1054" t="s">
        <v>142</v>
      </c>
      <c r="C24" s="106" t="s">
        <v>143</v>
      </c>
      <c r="D24" s="107">
        <v>600</v>
      </c>
      <c r="E24" s="111">
        <f>IFERROR($D24*VLOOKUP(C24,$B$63:$D$70,3,0),"")</f>
        <v>1258.4838765100674</v>
      </c>
      <c r="H24" s="26"/>
      <c r="J24" s="26" t="str">
        <f>IF(H24&lt;=0,"",VLOOKUP(G24,$B$48:$D$53,3,0)*H24)</f>
        <v/>
      </c>
      <c r="N24" s="4"/>
      <c r="O24" s="4"/>
      <c r="P24" s="4"/>
      <c r="Q24" s="4"/>
      <c r="R24" s="4"/>
      <c r="S24" s="4"/>
    </row>
    <row r="25" spans="2:19" ht="14.25" customHeight="1" x14ac:dyDescent="0.35">
      <c r="B25" s="1054"/>
      <c r="C25" s="106" t="s">
        <v>144</v>
      </c>
      <c r="D25" s="107">
        <v>10000</v>
      </c>
      <c r="E25" s="111">
        <f>IFERROR($D25*VLOOKUP(C25,$B$63:$D$70,3,0),"")</f>
        <v>4980</v>
      </c>
      <c r="H25" s="26"/>
      <c r="J25" s="26"/>
      <c r="N25" s="4"/>
      <c r="O25" s="4"/>
      <c r="P25" s="4"/>
      <c r="Q25" s="22"/>
      <c r="R25" s="16"/>
      <c r="S25" s="16"/>
    </row>
    <row r="26" spans="2:19" ht="14.65" customHeight="1" x14ac:dyDescent="0.35">
      <c r="B26" s="1054" t="s">
        <v>145</v>
      </c>
      <c r="C26" s="106" t="s">
        <v>146</v>
      </c>
      <c r="D26" s="108">
        <v>30000</v>
      </c>
      <c r="E26" s="111">
        <f>IFERROR(VLOOKUP($C26,$B$72:$D$89,3,0)*$D26,"")</f>
        <v>5014.6934664161072</v>
      </c>
      <c r="H26" s="26"/>
      <c r="J26" s="26" t="str">
        <f>IF(H26&lt;=0,"",VLOOKUP(G26,$B$48:$D$53,3,0)*H26)</f>
        <v/>
      </c>
      <c r="N26" s="4"/>
      <c r="O26" s="4"/>
      <c r="P26" s="4"/>
      <c r="Q26" s="4"/>
      <c r="R26" s="4"/>
      <c r="S26" s="4"/>
    </row>
    <row r="27" spans="2:19" ht="14.25" customHeight="1" x14ac:dyDescent="0.35">
      <c r="B27" s="1054"/>
      <c r="C27" s="106"/>
      <c r="D27" s="108"/>
      <c r="E27" s="111" t="str">
        <f>IFERROR(VLOOKUP($C27,$B$72:$D$89,3,0)*$D27,"")</f>
        <v/>
      </c>
      <c r="H27" s="26"/>
      <c r="J27" s="26"/>
      <c r="N27" s="4"/>
      <c r="O27" s="4"/>
      <c r="P27" s="4"/>
      <c r="Q27" s="22"/>
      <c r="R27" s="16"/>
      <c r="S27" s="16"/>
    </row>
    <row r="28" spans="2:19" ht="14.25" customHeight="1" x14ac:dyDescent="0.35">
      <c r="B28" s="1054" t="s">
        <v>147</v>
      </c>
      <c r="C28" s="106" t="s">
        <v>148</v>
      </c>
      <c r="D28" s="108">
        <v>50000</v>
      </c>
      <c r="E28" s="111">
        <f>IFERROR(VLOOKUP($C28,$B$90:$D$95,3,0)*$D28,"")</f>
        <v>11564.20134228188</v>
      </c>
      <c r="H28" s="26"/>
      <c r="J28" s="26"/>
      <c r="N28" s="4"/>
      <c r="O28" s="4"/>
      <c r="P28" s="4"/>
      <c r="Q28" s="22"/>
      <c r="R28" s="16"/>
      <c r="S28" s="16"/>
    </row>
    <row r="29" spans="2:19" ht="14.25" customHeight="1" x14ac:dyDescent="0.35">
      <c r="B29" s="1054"/>
      <c r="C29" s="106"/>
      <c r="D29" s="108"/>
      <c r="E29" s="111" t="str">
        <f>IFERROR(VLOOKUP($C29,$B$90:$D$95,3,0)*$D29,"")</f>
        <v/>
      </c>
      <c r="H29" s="26"/>
      <c r="J29" s="26"/>
      <c r="N29" s="4"/>
      <c r="O29" s="4"/>
      <c r="P29" s="4"/>
      <c r="Q29" s="22"/>
      <c r="R29" s="16"/>
      <c r="S29" s="16"/>
    </row>
    <row r="30" spans="2:19" ht="14.65" customHeight="1" x14ac:dyDescent="0.35">
      <c r="B30" s="1054" t="s">
        <v>149</v>
      </c>
      <c r="C30" s="106" t="s">
        <v>150</v>
      </c>
      <c r="D30" s="107">
        <v>1</v>
      </c>
      <c r="E30" s="111">
        <f>IFERROR(VLOOKUP($C30,$B$102:$D$110,3,0)*$D30,"")</f>
        <v>1533</v>
      </c>
      <c r="H30" s="26"/>
      <c r="J30" s="26" t="str">
        <f>IF(H30&lt;=0,"",VLOOKUP(G30,$B$48:$D$53,3,0)*H30)</f>
        <v/>
      </c>
      <c r="N30" s="4"/>
      <c r="O30" s="4"/>
      <c r="P30" s="4"/>
      <c r="Q30" s="4"/>
      <c r="R30" s="4"/>
      <c r="S30" s="4"/>
    </row>
    <row r="31" spans="2:19" ht="15" thickBot="1" x14ac:dyDescent="0.4">
      <c r="B31" s="1055"/>
      <c r="C31" s="109"/>
      <c r="D31" s="110"/>
      <c r="E31" s="112" t="str">
        <f>IFERROR(VLOOKUP($C31,$B$102:$D$110,3,0)*$D31,"")</f>
        <v/>
      </c>
      <c r="H31" s="26"/>
      <c r="J31" s="26" t="str">
        <f>IF(H31&lt;=0,"",VLOOKUP(G31,$B$48:$D$53,3,0)*H31)</f>
        <v/>
      </c>
      <c r="N31" s="4"/>
      <c r="O31" s="4"/>
      <c r="P31" s="4"/>
      <c r="Q31" s="4"/>
      <c r="R31" s="4"/>
      <c r="S31" s="4"/>
    </row>
    <row r="32" spans="2:19" ht="15" thickBot="1" x14ac:dyDescent="0.4">
      <c r="E32" s="11"/>
      <c r="F32" s="16"/>
    </row>
    <row r="33" spans="1:21" ht="26" x14ac:dyDescent="0.6">
      <c r="B33" s="351" t="s">
        <v>83</v>
      </c>
      <c r="C33" s="118"/>
      <c r="D33" s="118"/>
      <c r="E33" s="119"/>
      <c r="F33" s="16"/>
    </row>
    <row r="34" spans="1:21" ht="5.15" customHeight="1" x14ac:dyDescent="0.6">
      <c r="B34" s="122"/>
      <c r="C34" s="123"/>
      <c r="D34" s="123"/>
      <c r="E34" s="124"/>
      <c r="F34" s="16"/>
    </row>
    <row r="35" spans="1:21" ht="15" customHeight="1" x14ac:dyDescent="0.35">
      <c r="B35" s="843"/>
      <c r="C35" s="841"/>
      <c r="D35" s="841"/>
      <c r="E35" s="842"/>
      <c r="F35" s="16"/>
    </row>
    <row r="36" spans="1:21" ht="15" customHeight="1" x14ac:dyDescent="0.35">
      <c r="B36" s="1060" t="s">
        <v>151</v>
      </c>
      <c r="C36" s="1061"/>
      <c r="D36" s="284" t="s">
        <v>152</v>
      </c>
      <c r="E36" s="842"/>
      <c r="F36" s="16"/>
    </row>
    <row r="37" spans="1:21" ht="15" customHeight="1" x14ac:dyDescent="0.35">
      <c r="B37" s="1060"/>
      <c r="C37" s="1061"/>
      <c r="D37" s="841"/>
      <c r="E37" s="842"/>
      <c r="F37" s="16"/>
    </row>
    <row r="38" spans="1:21" ht="31" x14ac:dyDescent="0.45">
      <c r="B38" s="1056" t="s">
        <v>153</v>
      </c>
      <c r="C38" s="1057"/>
      <c r="D38" s="442" t="s">
        <v>137</v>
      </c>
      <c r="E38" s="443" t="s">
        <v>138</v>
      </c>
      <c r="F38" s="16"/>
    </row>
    <row r="39" spans="1:21" ht="15" customHeight="1" x14ac:dyDescent="0.35">
      <c r="B39" s="840" t="s">
        <v>152</v>
      </c>
      <c r="C39" s="170" t="s">
        <v>154</v>
      </c>
      <c r="D39" s="95">
        <v>100000</v>
      </c>
      <c r="E39" s="113">
        <f>D39*D97</f>
        <v>42900</v>
      </c>
      <c r="F39" s="16"/>
    </row>
    <row r="40" spans="1:21" x14ac:dyDescent="0.35">
      <c r="B40" s="840" t="s">
        <v>155</v>
      </c>
      <c r="C40" s="170" t="s">
        <v>154</v>
      </c>
      <c r="D40" s="95">
        <v>100000</v>
      </c>
      <c r="E40" s="113">
        <f>D40*D98</f>
        <v>100000</v>
      </c>
      <c r="F40" s="16"/>
    </row>
    <row r="41" spans="1:21" x14ac:dyDescent="0.35">
      <c r="B41" s="1050" t="s">
        <v>156</v>
      </c>
      <c r="C41" s="1051"/>
      <c r="D41" s="95">
        <v>100000</v>
      </c>
      <c r="E41" s="113">
        <f>D41*D99</f>
        <v>48.5</v>
      </c>
      <c r="F41" s="16"/>
    </row>
    <row r="42" spans="1:21" ht="15" thickBot="1" x14ac:dyDescent="0.4">
      <c r="B42" s="1052" t="s">
        <v>157</v>
      </c>
      <c r="C42" s="1053"/>
      <c r="D42" s="103">
        <v>0</v>
      </c>
      <c r="E42" s="114">
        <f>D42*D100</f>
        <v>0</v>
      </c>
      <c r="F42" s="16"/>
    </row>
    <row r="43" spans="1:21" ht="28.5" customHeight="1" x14ac:dyDescent="0.35"/>
    <row r="44" spans="1:21" ht="21" x14ac:dyDescent="0.5">
      <c r="A44" s="92" t="s">
        <v>118</v>
      </c>
      <c r="B44" s="93" t="s">
        <v>158</v>
      </c>
      <c r="J44" s="59"/>
    </row>
    <row r="45" spans="1:21" ht="15" outlineLevel="1" thickBot="1" x14ac:dyDescent="0.4">
      <c r="A45" s="94"/>
      <c r="B45" s="94"/>
    </row>
    <row r="46" spans="1:21" outlineLevel="1" x14ac:dyDescent="0.35">
      <c r="A46" s="94"/>
      <c r="B46" s="324"/>
      <c r="C46" s="118"/>
      <c r="D46" s="334" t="s">
        <v>52</v>
      </c>
      <c r="E46" s="325" t="s">
        <v>53</v>
      </c>
      <c r="F46" s="325" t="s">
        <v>54</v>
      </c>
      <c r="G46" s="1048" t="s">
        <v>159</v>
      </c>
      <c r="H46" s="1049"/>
      <c r="K46" s="330" t="s">
        <v>160</v>
      </c>
      <c r="L46" s="331"/>
      <c r="M46" s="1058" t="s">
        <v>161</v>
      </c>
      <c r="N46" s="331"/>
      <c r="O46" s="331"/>
      <c r="P46" s="331"/>
      <c r="Q46" s="118"/>
      <c r="R46" s="118"/>
      <c r="S46" s="118"/>
      <c r="T46" s="118"/>
      <c r="U46" s="119"/>
    </row>
    <row r="47" spans="1:21" outlineLevel="1" x14ac:dyDescent="0.35">
      <c r="A47" s="94"/>
      <c r="B47" s="198" t="s">
        <v>51</v>
      </c>
      <c r="C47" s="326"/>
      <c r="D47" s="327"/>
      <c r="E47" s="328"/>
      <c r="F47" s="328"/>
      <c r="G47" s="1072"/>
      <c r="H47" s="1073"/>
      <c r="I47" s="14"/>
      <c r="K47" s="198" t="s">
        <v>162</v>
      </c>
      <c r="L47" s="326" t="s">
        <v>163</v>
      </c>
      <c r="M47" s="1059"/>
      <c r="N47" s="326" t="s">
        <v>164</v>
      </c>
      <c r="O47" s="326" t="s">
        <v>162</v>
      </c>
      <c r="P47" s="326"/>
      <c r="Q47" s="258"/>
      <c r="R47" s="258"/>
      <c r="S47" s="258"/>
      <c r="T47" s="258"/>
      <c r="U47" s="332"/>
    </row>
    <row r="48" spans="1:21" ht="18" customHeight="1" outlineLevel="1" x14ac:dyDescent="0.45">
      <c r="A48" s="94"/>
      <c r="B48" s="134" t="s">
        <v>55</v>
      </c>
      <c r="C48" s="40"/>
      <c r="D48" s="147">
        <v>0.201517</v>
      </c>
      <c r="E48" s="135" t="s">
        <v>56</v>
      </c>
      <c r="F48" s="135" t="s">
        <v>57</v>
      </c>
      <c r="G48" s="1070" t="s">
        <v>165</v>
      </c>
      <c r="H48" s="1071"/>
      <c r="I48" s="14"/>
      <c r="J48" s="19"/>
      <c r="K48" s="134" t="s">
        <v>55</v>
      </c>
      <c r="L48" s="135">
        <v>9.77</v>
      </c>
      <c r="M48" s="136"/>
      <c r="N48" s="135" t="s">
        <v>57</v>
      </c>
      <c r="O48" s="137" t="s">
        <v>165</v>
      </c>
      <c r="P48" s="137"/>
      <c r="Q48" s="135"/>
      <c r="R48" s="40"/>
      <c r="S48" s="40"/>
      <c r="T48" s="40"/>
      <c r="U48" s="138"/>
    </row>
    <row r="49" spans="1:21" ht="16.5" outlineLevel="1" x14ac:dyDescent="0.45">
      <c r="A49" s="94"/>
      <c r="B49" s="134" t="s">
        <v>62</v>
      </c>
      <c r="C49" s="40"/>
      <c r="D49" s="147">
        <v>5.7279999999999998E-2</v>
      </c>
      <c r="E49" s="135" t="s">
        <v>56</v>
      </c>
      <c r="F49" s="135" t="s">
        <v>63</v>
      </c>
      <c r="G49" s="1074" t="s">
        <v>166</v>
      </c>
      <c r="H49" s="1075"/>
      <c r="I49" s="14"/>
      <c r="J49" s="19"/>
      <c r="K49" s="134" t="s">
        <v>62</v>
      </c>
      <c r="L49" s="135">
        <v>9.77</v>
      </c>
      <c r="M49" s="136"/>
      <c r="N49" s="135" t="s">
        <v>63</v>
      </c>
      <c r="O49" s="139" t="s">
        <v>166</v>
      </c>
      <c r="P49" s="139"/>
      <c r="Q49" s="135"/>
      <c r="R49" s="40"/>
      <c r="S49" s="40"/>
      <c r="T49" s="40"/>
      <c r="U49" s="138"/>
    </row>
    <row r="50" spans="1:21" ht="16" customHeight="1" outlineLevel="1" x14ac:dyDescent="0.45">
      <c r="A50" s="94"/>
      <c r="B50" s="134" t="s">
        <v>64</v>
      </c>
      <c r="C50" s="40"/>
      <c r="D50" s="147">
        <f>L50*M50</f>
        <v>2.6539601199999998</v>
      </c>
      <c r="E50" s="135" t="s">
        <v>65</v>
      </c>
      <c r="F50" s="135" t="s">
        <v>66</v>
      </c>
      <c r="G50" s="1070" t="s">
        <v>167</v>
      </c>
      <c r="H50" s="1071"/>
      <c r="I50" s="14"/>
      <c r="K50" s="134" t="s">
        <v>64</v>
      </c>
      <c r="L50" s="135">
        <v>9.94</v>
      </c>
      <c r="M50" s="140">
        <v>0.26699800000000001</v>
      </c>
      <c r="N50" s="135" t="s">
        <v>168</v>
      </c>
      <c r="O50" s="137" t="s">
        <v>167</v>
      </c>
      <c r="P50" s="137"/>
      <c r="Q50" s="135"/>
      <c r="R50" s="40"/>
      <c r="S50" s="40"/>
      <c r="T50" s="40"/>
      <c r="U50" s="138"/>
    </row>
    <row r="51" spans="1:21" ht="16.5" outlineLevel="1" x14ac:dyDescent="0.45">
      <c r="A51" s="94"/>
      <c r="B51" s="134" t="s">
        <v>169</v>
      </c>
      <c r="C51" s="40"/>
      <c r="D51" s="147">
        <f>L51*M51</f>
        <v>1.3471700000000002E-3</v>
      </c>
      <c r="E51" s="135" t="s">
        <v>170</v>
      </c>
      <c r="F51" s="135" t="s">
        <v>171</v>
      </c>
      <c r="G51" s="1074" t="s">
        <v>172</v>
      </c>
      <c r="H51" s="1075"/>
      <c r="I51" s="14"/>
      <c r="J51" s="19"/>
      <c r="K51" s="134" t="s">
        <v>169</v>
      </c>
      <c r="L51" s="135">
        <v>4.07</v>
      </c>
      <c r="M51" s="140">
        <v>3.3100000000000002E-4</v>
      </c>
      <c r="N51" s="135" t="s">
        <v>173</v>
      </c>
      <c r="O51" s="139" t="s">
        <v>172</v>
      </c>
      <c r="P51" s="139"/>
      <c r="Q51" s="135"/>
      <c r="R51" s="40"/>
      <c r="S51" s="40"/>
      <c r="T51" s="40"/>
      <c r="U51" s="138"/>
    </row>
    <row r="52" spans="1:21" ht="16.5" outlineLevel="1" x14ac:dyDescent="0.45">
      <c r="A52" s="94"/>
      <c r="B52" s="134" t="s">
        <v>141</v>
      </c>
      <c r="C52" s="40"/>
      <c r="D52" s="147">
        <f>L52*M52</f>
        <v>1.7012600000000002E-3</v>
      </c>
      <c r="E52" s="135" t="s">
        <v>170</v>
      </c>
      <c r="F52" s="135" t="s">
        <v>171</v>
      </c>
      <c r="G52" s="1074" t="s">
        <v>174</v>
      </c>
      <c r="H52" s="1075"/>
      <c r="I52" s="14"/>
      <c r="J52" s="19"/>
      <c r="K52" s="134" t="s">
        <v>141</v>
      </c>
      <c r="L52" s="135">
        <v>4.07</v>
      </c>
      <c r="M52" s="140">
        <v>4.1800000000000002E-4</v>
      </c>
      <c r="N52" s="135" t="s">
        <v>175</v>
      </c>
      <c r="O52" s="139" t="s">
        <v>174</v>
      </c>
      <c r="P52" s="139"/>
      <c r="Q52" s="135"/>
      <c r="R52" s="40"/>
      <c r="S52" s="40"/>
      <c r="T52" s="40"/>
      <c r="U52" s="138"/>
    </row>
    <row r="53" spans="1:21" ht="16.5" outlineLevel="1" x14ac:dyDescent="0.45">
      <c r="A53" s="94"/>
      <c r="B53" s="134" t="s">
        <v>140</v>
      </c>
      <c r="C53" s="40"/>
      <c r="D53" s="147">
        <f>L53*M53</f>
        <v>5.42531E-3</v>
      </c>
      <c r="E53" s="135" t="s">
        <v>170</v>
      </c>
      <c r="F53" s="135" t="s">
        <v>176</v>
      </c>
      <c r="G53" s="1074" t="s">
        <v>177</v>
      </c>
      <c r="H53" s="1075"/>
      <c r="I53" s="14"/>
      <c r="J53" s="19"/>
      <c r="K53" s="134" t="s">
        <v>140</v>
      </c>
      <c r="L53" s="135">
        <v>4.07</v>
      </c>
      <c r="M53" s="140">
        <v>1.333E-3</v>
      </c>
      <c r="N53" s="135" t="s">
        <v>178</v>
      </c>
      <c r="O53" s="139" t="s">
        <v>177</v>
      </c>
      <c r="P53" s="139"/>
      <c r="Q53" s="135"/>
      <c r="R53" s="40"/>
      <c r="S53" s="40"/>
      <c r="T53" s="40"/>
      <c r="U53" s="138"/>
    </row>
    <row r="54" spans="1:21" ht="16.5" outlineLevel="1" x14ac:dyDescent="0.45">
      <c r="A54" s="94"/>
      <c r="B54" s="134" t="s">
        <v>179</v>
      </c>
      <c r="C54" s="40"/>
      <c r="D54" s="147">
        <v>1.5571277838926174</v>
      </c>
      <c r="E54" s="135" t="s">
        <v>65</v>
      </c>
      <c r="F54" s="135" t="s">
        <v>180</v>
      </c>
      <c r="G54" s="1074"/>
      <c r="H54" s="1075"/>
      <c r="I54" s="14"/>
      <c r="J54" s="19"/>
      <c r="K54" s="134" t="s">
        <v>179</v>
      </c>
      <c r="L54" s="135">
        <v>9.77</v>
      </c>
      <c r="M54" s="140"/>
      <c r="N54" s="135"/>
      <c r="O54" s="139"/>
      <c r="P54" s="139"/>
      <c r="Q54" s="135"/>
      <c r="R54" s="40"/>
      <c r="S54" s="40"/>
      <c r="T54" s="40"/>
      <c r="U54" s="138"/>
    </row>
    <row r="55" spans="1:21" ht="15" customHeight="1" outlineLevel="1" x14ac:dyDescent="0.45">
      <c r="A55" s="94"/>
      <c r="B55" s="134" t="s">
        <v>181</v>
      </c>
      <c r="C55" s="40"/>
      <c r="D55" s="147">
        <f>L55*M55</f>
        <v>0.96892776999999997</v>
      </c>
      <c r="E55" s="135" t="s">
        <v>56</v>
      </c>
      <c r="F55" s="135" t="s">
        <v>66</v>
      </c>
      <c r="G55" s="1070" t="s">
        <v>182</v>
      </c>
      <c r="H55" s="1071"/>
      <c r="I55" s="14"/>
      <c r="J55" s="19"/>
      <c r="K55" s="134" t="s">
        <v>181</v>
      </c>
      <c r="L55" s="135">
        <v>2.5099999999999998</v>
      </c>
      <c r="M55" s="140">
        <v>0.38602700000000001</v>
      </c>
      <c r="N55" s="135" t="s">
        <v>168</v>
      </c>
      <c r="O55" s="137" t="s">
        <v>182</v>
      </c>
      <c r="P55" s="137"/>
      <c r="Q55" s="135"/>
      <c r="R55" s="40"/>
      <c r="S55" s="40"/>
      <c r="T55" s="40"/>
      <c r="U55" s="138"/>
    </row>
    <row r="56" spans="1:21" ht="15" customHeight="1" outlineLevel="1" x14ac:dyDescent="0.35">
      <c r="A56" s="94"/>
      <c r="B56" s="134"/>
      <c r="C56" s="40"/>
      <c r="D56" s="147"/>
      <c r="E56" s="135"/>
      <c r="F56" s="135"/>
      <c r="G56" s="137"/>
      <c r="H56" s="149"/>
      <c r="I56" s="14"/>
      <c r="J56" s="19"/>
      <c r="K56" s="134"/>
      <c r="L56" s="135"/>
      <c r="M56" s="140"/>
      <c r="N56" s="135"/>
      <c r="O56" s="137"/>
      <c r="P56" s="137"/>
      <c r="Q56" s="135"/>
      <c r="R56" s="40"/>
      <c r="S56" s="40"/>
      <c r="T56" s="40"/>
      <c r="U56" s="138"/>
    </row>
    <row r="57" spans="1:21" ht="15" customHeight="1" outlineLevel="1" x14ac:dyDescent="0.35">
      <c r="A57" s="94"/>
      <c r="B57" s="134"/>
      <c r="C57" s="40"/>
      <c r="D57" s="147"/>
      <c r="E57" s="135"/>
      <c r="F57" s="135"/>
      <c r="G57" s="137"/>
      <c r="H57" s="149"/>
      <c r="I57" s="14"/>
      <c r="J57" s="19"/>
      <c r="K57" s="134"/>
      <c r="L57" s="135"/>
      <c r="M57" s="140"/>
      <c r="N57" s="135"/>
      <c r="O57" s="137"/>
      <c r="P57" s="137"/>
      <c r="Q57" s="135"/>
      <c r="R57" s="40"/>
      <c r="S57" s="40"/>
      <c r="T57" s="40"/>
      <c r="U57" s="138"/>
    </row>
    <row r="58" spans="1:21" ht="15" customHeight="1" outlineLevel="1" x14ac:dyDescent="0.35">
      <c r="A58" s="94"/>
      <c r="B58" s="134"/>
      <c r="C58" s="40"/>
      <c r="D58" s="147"/>
      <c r="E58" s="135"/>
      <c r="F58" s="135"/>
      <c r="G58" s="137"/>
      <c r="H58" s="149"/>
      <c r="I58" s="14"/>
      <c r="J58" s="19"/>
      <c r="K58" s="134"/>
      <c r="L58" s="135"/>
      <c r="M58" s="140"/>
      <c r="N58" s="135"/>
      <c r="O58" s="137"/>
      <c r="P58" s="137"/>
      <c r="Q58" s="135"/>
      <c r="R58" s="40"/>
      <c r="S58" s="40"/>
      <c r="T58" s="40"/>
      <c r="U58" s="138"/>
    </row>
    <row r="59" spans="1:21" ht="15" customHeight="1" outlineLevel="1" x14ac:dyDescent="0.35">
      <c r="A59" s="94"/>
      <c r="B59" s="134"/>
      <c r="C59" s="40"/>
      <c r="D59" s="147"/>
      <c r="E59" s="135"/>
      <c r="F59" s="135"/>
      <c r="G59" s="137"/>
      <c r="H59" s="149"/>
      <c r="I59" s="14"/>
      <c r="J59" s="19"/>
      <c r="K59" s="134"/>
      <c r="L59" s="135"/>
      <c r="M59" s="140"/>
      <c r="N59" s="135"/>
      <c r="O59" s="137"/>
      <c r="P59" s="137"/>
      <c r="Q59" s="135"/>
      <c r="R59" s="40"/>
      <c r="S59" s="40"/>
      <c r="T59" s="40"/>
      <c r="U59" s="138"/>
    </row>
    <row r="60" spans="1:21" ht="15" customHeight="1" outlineLevel="1" x14ac:dyDescent="0.35">
      <c r="A60" s="94"/>
      <c r="B60" s="134"/>
      <c r="C60" s="40"/>
      <c r="D60" s="147"/>
      <c r="E60" s="135"/>
      <c r="F60" s="135"/>
      <c r="G60" s="137"/>
      <c r="H60" s="149"/>
      <c r="I60" s="14"/>
      <c r="J60" s="19"/>
      <c r="K60" s="134"/>
      <c r="L60" s="135"/>
      <c r="M60" s="140"/>
      <c r="N60" s="135"/>
      <c r="O60" s="137"/>
      <c r="P60" s="137"/>
      <c r="Q60" s="135"/>
      <c r="R60" s="40"/>
      <c r="S60" s="40"/>
      <c r="T60" s="40"/>
      <c r="U60" s="138"/>
    </row>
    <row r="61" spans="1:21" ht="14.25" customHeight="1" outlineLevel="1" thickBot="1" x14ac:dyDescent="0.5">
      <c r="A61" s="94"/>
      <c r="B61" s="134" t="s">
        <v>183</v>
      </c>
      <c r="C61" s="40"/>
      <c r="D61" s="147">
        <f>L61*M61</f>
        <v>3.1424403999999999</v>
      </c>
      <c r="E61" s="135" t="s">
        <v>56</v>
      </c>
      <c r="F61" s="135" t="s">
        <v>66</v>
      </c>
      <c r="G61" s="1070" t="s">
        <v>184</v>
      </c>
      <c r="H61" s="1071"/>
      <c r="I61" s="14"/>
      <c r="J61" s="19"/>
      <c r="K61" s="141" t="s">
        <v>183</v>
      </c>
      <c r="L61" s="142">
        <v>8.36</v>
      </c>
      <c r="M61" s="143">
        <v>0.37589</v>
      </c>
      <c r="N61" s="142" t="s">
        <v>168</v>
      </c>
      <c r="O61" s="144" t="s">
        <v>184</v>
      </c>
      <c r="P61" s="144"/>
      <c r="Q61" s="142"/>
      <c r="R61" s="145"/>
      <c r="S61" s="145"/>
      <c r="T61" s="145"/>
      <c r="U61" s="146"/>
    </row>
    <row r="62" spans="1:21" outlineLevel="1" x14ac:dyDescent="0.35">
      <c r="A62" s="94"/>
      <c r="B62" s="198" t="s">
        <v>185</v>
      </c>
      <c r="C62" s="258"/>
      <c r="D62" s="329"/>
      <c r="E62" s="258"/>
      <c r="F62" s="258"/>
      <c r="G62" s="1076"/>
      <c r="H62" s="1077"/>
      <c r="I62" s="14"/>
      <c r="J62" s="4"/>
      <c r="K62" s="4"/>
      <c r="L62" s="4"/>
      <c r="M62" s="4"/>
      <c r="N62" s="4"/>
    </row>
    <row r="63" spans="1:21" ht="16.5" outlineLevel="1" x14ac:dyDescent="0.45">
      <c r="A63" s="94"/>
      <c r="B63" s="134" t="s">
        <v>143</v>
      </c>
      <c r="C63" s="40"/>
      <c r="D63" s="147">
        <v>2.0974731275167788</v>
      </c>
      <c r="E63" s="135" t="s">
        <v>65</v>
      </c>
      <c r="F63" s="135" t="s">
        <v>180</v>
      </c>
      <c r="G63" s="1074"/>
      <c r="H63" s="1075"/>
      <c r="I63" s="14"/>
      <c r="J63" s="4"/>
      <c r="K63" s="4"/>
      <c r="L63" s="4"/>
      <c r="M63" s="4"/>
      <c r="N63" s="4"/>
    </row>
    <row r="64" spans="1:21" ht="16.5" outlineLevel="1" x14ac:dyDescent="0.45">
      <c r="A64" s="94"/>
      <c r="B64" s="134" t="s">
        <v>186</v>
      </c>
      <c r="C64" s="40"/>
      <c r="D64" s="147">
        <v>2.6593717369127514</v>
      </c>
      <c r="E64" s="135" t="s">
        <v>65</v>
      </c>
      <c r="F64" s="135" t="s">
        <v>180</v>
      </c>
      <c r="G64" s="1074"/>
      <c r="H64" s="1075"/>
      <c r="I64" s="14"/>
      <c r="J64" s="4"/>
      <c r="K64" s="4"/>
      <c r="L64" s="4"/>
      <c r="M64" s="4"/>
      <c r="N64" s="4"/>
    </row>
    <row r="65" spans="1:14" ht="16.5" outlineLevel="1" x14ac:dyDescent="0.45">
      <c r="A65" s="94"/>
      <c r="B65" s="134" t="s">
        <v>187</v>
      </c>
      <c r="C65" s="40"/>
      <c r="D65" s="147">
        <v>1.5571277838926174</v>
      </c>
      <c r="E65" s="135" t="s">
        <v>65</v>
      </c>
      <c r="F65" s="135" t="s">
        <v>180</v>
      </c>
      <c r="G65" s="1074"/>
      <c r="H65" s="1075"/>
      <c r="I65" s="14"/>
      <c r="J65" s="4"/>
      <c r="K65" s="4"/>
      <c r="L65" s="4"/>
      <c r="M65" s="4"/>
      <c r="N65" s="4"/>
    </row>
    <row r="66" spans="1:14" ht="16.5" outlineLevel="1" x14ac:dyDescent="0.45">
      <c r="A66" s="94"/>
      <c r="B66" s="134" t="s">
        <v>188</v>
      </c>
      <c r="C66" s="40"/>
      <c r="D66" s="147">
        <v>0.44844653020134229</v>
      </c>
      <c r="E66" s="135" t="s">
        <v>65</v>
      </c>
      <c r="F66" s="135" t="s">
        <v>180</v>
      </c>
      <c r="G66" s="1074"/>
      <c r="H66" s="1075"/>
      <c r="I66" s="14"/>
      <c r="J66" s="4"/>
      <c r="K66" s="4"/>
      <c r="L66" s="4"/>
      <c r="M66" s="4"/>
      <c r="N66" s="4"/>
    </row>
    <row r="67" spans="1:14" ht="16.5" outlineLevel="1" x14ac:dyDescent="0.45">
      <c r="A67" s="94"/>
      <c r="B67" s="134" t="s">
        <v>144</v>
      </c>
      <c r="C67" s="40"/>
      <c r="D67" s="147">
        <v>0.498</v>
      </c>
      <c r="E67" s="135" t="s">
        <v>65</v>
      </c>
      <c r="F67" s="135" t="s">
        <v>180</v>
      </c>
      <c r="G67" s="1074"/>
      <c r="H67" s="1075"/>
      <c r="I67" s="14"/>
      <c r="J67" s="4"/>
      <c r="K67" s="4"/>
      <c r="L67" s="4"/>
      <c r="M67" s="4"/>
      <c r="N67" s="4"/>
    </row>
    <row r="68" spans="1:14" ht="16.5" outlineLevel="1" x14ac:dyDescent="0.45">
      <c r="A68" s="94"/>
      <c r="B68" s="134" t="s">
        <v>189</v>
      </c>
      <c r="C68" s="40"/>
      <c r="D68" s="147">
        <v>2.3311626429530206</v>
      </c>
      <c r="E68" s="135" t="s">
        <v>65</v>
      </c>
      <c r="F68" s="135" t="s">
        <v>180</v>
      </c>
      <c r="G68" s="1074"/>
      <c r="H68" s="1075"/>
      <c r="I68" s="14"/>
      <c r="J68" s="4"/>
      <c r="K68" s="4"/>
      <c r="L68" s="4"/>
      <c r="M68" s="4"/>
      <c r="N68" s="4"/>
    </row>
    <row r="69" spans="1:14" ht="16.5" outlineLevel="1" x14ac:dyDescent="0.45">
      <c r="A69" s="94"/>
      <c r="B69" s="134" t="s">
        <v>190</v>
      </c>
      <c r="C69" s="40"/>
      <c r="D69" s="147">
        <v>2.5426883999999998</v>
      </c>
      <c r="E69" s="135" t="s">
        <v>65</v>
      </c>
      <c r="F69" s="135" t="s">
        <v>180</v>
      </c>
      <c r="G69" s="1074"/>
      <c r="H69" s="1075"/>
      <c r="I69" s="14"/>
      <c r="J69" s="4"/>
      <c r="K69" s="4"/>
      <c r="L69" s="4"/>
      <c r="M69" s="4"/>
      <c r="N69" s="4"/>
    </row>
    <row r="70" spans="1:14" ht="16.5" outlineLevel="1" x14ac:dyDescent="0.45">
      <c r="A70" s="94"/>
      <c r="B70" s="134" t="s">
        <v>191</v>
      </c>
      <c r="C70" s="40"/>
      <c r="D70" s="147">
        <v>3.1749249825503356</v>
      </c>
      <c r="E70" s="135" t="s">
        <v>65</v>
      </c>
      <c r="F70" s="135" t="s">
        <v>180</v>
      </c>
      <c r="G70" s="1074"/>
      <c r="H70" s="1075"/>
      <c r="I70" s="14"/>
      <c r="J70" s="4"/>
      <c r="K70" s="4"/>
      <c r="L70" s="4"/>
      <c r="M70" s="4"/>
      <c r="N70" s="4"/>
    </row>
    <row r="71" spans="1:14" outlineLevel="1" x14ac:dyDescent="0.35">
      <c r="A71" s="94"/>
      <c r="B71" s="198" t="s">
        <v>192</v>
      </c>
      <c r="C71" s="258"/>
      <c r="D71" s="329"/>
      <c r="E71" s="258"/>
      <c r="F71" s="258"/>
      <c r="G71" s="1076"/>
      <c r="H71" s="1077"/>
      <c r="I71" s="14"/>
      <c r="J71" s="4"/>
      <c r="K71" s="4"/>
      <c r="N71" s="4"/>
    </row>
    <row r="72" spans="1:14" ht="16.5" outlineLevel="1" x14ac:dyDescent="0.45">
      <c r="A72" s="94"/>
      <c r="B72" s="134" t="s">
        <v>193</v>
      </c>
      <c r="C72" s="40"/>
      <c r="D72" s="147">
        <v>0.14079853422818792</v>
      </c>
      <c r="E72" s="135" t="s">
        <v>194</v>
      </c>
      <c r="F72" s="135" t="s">
        <v>195</v>
      </c>
      <c r="G72" s="1074"/>
      <c r="H72" s="1075"/>
      <c r="I72" s="14"/>
      <c r="J72" s="4"/>
      <c r="K72" s="4"/>
      <c r="L72" s="8"/>
      <c r="M72" s="8"/>
      <c r="N72" s="4"/>
    </row>
    <row r="73" spans="1:14" ht="16.5" outlineLevel="1" x14ac:dyDescent="0.45">
      <c r="A73" s="94"/>
      <c r="B73" s="134" t="s">
        <v>196</v>
      </c>
      <c r="C73" s="40"/>
      <c r="D73" s="147">
        <v>0.13930644888053692</v>
      </c>
      <c r="E73" s="135" t="s">
        <v>194</v>
      </c>
      <c r="F73" s="135" t="s">
        <v>195</v>
      </c>
      <c r="G73" s="1074"/>
      <c r="H73" s="1075"/>
      <c r="I73" s="14"/>
      <c r="J73" s="4"/>
      <c r="K73" s="4"/>
      <c r="L73" s="8"/>
      <c r="M73" s="8"/>
      <c r="N73" s="4"/>
    </row>
    <row r="74" spans="1:14" ht="16.5" outlineLevel="1" x14ac:dyDescent="0.45">
      <c r="A74" s="94"/>
      <c r="B74" s="134" t="s">
        <v>197</v>
      </c>
      <c r="C74" s="40"/>
      <c r="D74" s="147">
        <v>0.17504419731543627</v>
      </c>
      <c r="E74" s="135" t="s">
        <v>194</v>
      </c>
      <c r="F74" s="135" t="s">
        <v>195</v>
      </c>
      <c r="G74" s="1074"/>
      <c r="H74" s="1075"/>
      <c r="I74" s="14"/>
      <c r="J74" s="4"/>
      <c r="K74" s="4"/>
      <c r="L74" s="8"/>
      <c r="M74" s="8"/>
      <c r="N74" s="4"/>
    </row>
    <row r="75" spans="1:14" ht="16.5" outlineLevel="1" x14ac:dyDescent="0.45">
      <c r="A75" s="94"/>
      <c r="B75" s="134" t="s">
        <v>198</v>
      </c>
      <c r="C75" s="40"/>
      <c r="D75" s="147">
        <v>0.19704059731543624</v>
      </c>
      <c r="E75" s="135" t="s">
        <v>194</v>
      </c>
      <c r="F75" s="135" t="s">
        <v>195</v>
      </c>
      <c r="G75" s="1074"/>
      <c r="H75" s="1075"/>
      <c r="I75" s="14"/>
      <c r="J75" s="4"/>
      <c r="K75" s="4"/>
      <c r="L75" s="8"/>
      <c r="M75" s="8"/>
      <c r="N75" s="4"/>
    </row>
    <row r="76" spans="1:14" ht="16.5" outlineLevel="1" x14ac:dyDescent="0.45">
      <c r="A76" s="94"/>
      <c r="B76" s="134" t="s">
        <v>199</v>
      </c>
      <c r="C76" s="40"/>
      <c r="D76" s="147">
        <v>0.10049</v>
      </c>
      <c r="E76" s="135" t="s">
        <v>194</v>
      </c>
      <c r="F76" s="135" t="s">
        <v>195</v>
      </c>
      <c r="G76" s="1074"/>
      <c r="H76" s="1075"/>
      <c r="I76" s="14"/>
      <c r="J76" s="4"/>
      <c r="K76" s="4"/>
      <c r="L76" s="8"/>
      <c r="M76" s="8"/>
      <c r="N76" s="4"/>
    </row>
    <row r="77" spans="1:14" ht="16.5" outlineLevel="1" x14ac:dyDescent="0.45">
      <c r="A77" s="94"/>
      <c r="B77" s="134" t="s">
        <v>200</v>
      </c>
      <c r="C77" s="40"/>
      <c r="D77" s="147">
        <v>4.8228285906040273E-2</v>
      </c>
      <c r="E77" s="135" t="s">
        <v>194</v>
      </c>
      <c r="F77" s="135" t="s">
        <v>195</v>
      </c>
      <c r="G77" s="1074"/>
      <c r="H77" s="1075"/>
      <c r="I77" s="14"/>
      <c r="J77" s="4"/>
      <c r="K77" s="4"/>
      <c r="L77" s="8"/>
      <c r="M77" s="8"/>
      <c r="N77" s="4"/>
    </row>
    <row r="78" spans="1:14" ht="16.5" outlineLevel="1" x14ac:dyDescent="0.45">
      <c r="A78" s="94"/>
      <c r="B78" s="134" t="s">
        <v>201</v>
      </c>
      <c r="C78" s="40"/>
      <c r="D78" s="147">
        <v>0.17818853422818792</v>
      </c>
      <c r="E78" s="135" t="s">
        <v>194</v>
      </c>
      <c r="F78" s="135" t="s">
        <v>195</v>
      </c>
      <c r="G78" s="1074"/>
      <c r="H78" s="1075"/>
      <c r="I78" s="14"/>
      <c r="J78" s="4"/>
      <c r="K78" s="4"/>
      <c r="L78" s="8"/>
      <c r="M78" s="8"/>
      <c r="N78" s="4"/>
    </row>
    <row r="79" spans="1:14" ht="16.5" outlineLevel="1" x14ac:dyDescent="0.45">
      <c r="A79" s="94"/>
      <c r="B79" s="134" t="s">
        <v>146</v>
      </c>
      <c r="C79" s="40"/>
      <c r="D79" s="147">
        <v>0.16715644888053691</v>
      </c>
      <c r="E79" s="135" t="s">
        <v>194</v>
      </c>
      <c r="F79" s="135" t="s">
        <v>195</v>
      </c>
      <c r="G79" s="1074"/>
      <c r="H79" s="1075"/>
      <c r="I79" s="14"/>
      <c r="J79" s="4"/>
      <c r="K79" s="4"/>
      <c r="L79" s="8"/>
      <c r="M79" s="8"/>
      <c r="N79" s="4"/>
    </row>
    <row r="80" spans="1:14" ht="16.5" outlineLevel="1" x14ac:dyDescent="0.45">
      <c r="A80" s="94"/>
      <c r="B80" s="134" t="s">
        <v>202</v>
      </c>
      <c r="C80" s="40"/>
      <c r="D80" s="147">
        <v>0.15660419731543626</v>
      </c>
      <c r="E80" s="135" t="s">
        <v>194</v>
      </c>
      <c r="F80" s="135" t="s">
        <v>195</v>
      </c>
      <c r="G80" s="1074"/>
      <c r="H80" s="1075"/>
      <c r="I80" s="14"/>
      <c r="J80" s="4"/>
      <c r="K80" s="4"/>
      <c r="L80" s="8"/>
      <c r="M80" s="8"/>
      <c r="N80" s="4"/>
    </row>
    <row r="81" spans="1:14" ht="16.5" outlineLevel="1" x14ac:dyDescent="0.45">
      <c r="A81" s="94"/>
      <c r="B81" s="134" t="s">
        <v>203</v>
      </c>
      <c r="C81" s="40"/>
      <c r="D81" s="147">
        <v>0.17607059731543626</v>
      </c>
      <c r="E81" s="135" t="s">
        <v>194</v>
      </c>
      <c r="F81" s="135" t="s">
        <v>195</v>
      </c>
      <c r="G81" s="1074"/>
      <c r="H81" s="1075"/>
      <c r="I81" s="14"/>
      <c r="J81" s="4"/>
      <c r="K81" s="4"/>
      <c r="L81" s="8"/>
      <c r="M81" s="8"/>
      <c r="N81" s="4"/>
    </row>
    <row r="82" spans="1:14" ht="16.5" outlineLevel="1" x14ac:dyDescent="0.45">
      <c r="A82" s="94"/>
      <c r="B82" s="134" t="s">
        <v>204</v>
      </c>
      <c r="C82" s="40"/>
      <c r="D82" s="147">
        <v>0.10903843624161073</v>
      </c>
      <c r="E82" s="135" t="s">
        <v>194</v>
      </c>
      <c r="F82" s="135" t="s">
        <v>195</v>
      </c>
      <c r="G82" s="1074"/>
      <c r="H82" s="1075"/>
      <c r="I82" s="14"/>
      <c r="J82" s="4"/>
      <c r="K82" s="4"/>
      <c r="L82" s="8"/>
      <c r="M82" s="8"/>
      <c r="N82" s="4"/>
    </row>
    <row r="83" spans="1:14" ht="16.5" outlineLevel="1" x14ac:dyDescent="0.45">
      <c r="A83" s="94"/>
      <c r="B83" s="134" t="s">
        <v>205</v>
      </c>
      <c r="C83" s="40"/>
      <c r="D83" s="147">
        <v>5.2666348993288592E-2</v>
      </c>
      <c r="E83" s="135" t="s">
        <v>194</v>
      </c>
      <c r="F83" s="135" t="s">
        <v>195</v>
      </c>
      <c r="G83" s="1074"/>
      <c r="H83" s="1075"/>
      <c r="I83" s="14"/>
      <c r="J83" s="4"/>
      <c r="K83" s="4"/>
      <c r="L83" s="8"/>
      <c r="M83" s="8"/>
      <c r="N83" s="4"/>
    </row>
    <row r="84" spans="1:14" ht="16.5" outlineLevel="1" x14ac:dyDescent="0.45">
      <c r="A84" s="94"/>
      <c r="B84" s="134" t="s">
        <v>206</v>
      </c>
      <c r="C84" s="40"/>
      <c r="D84" s="147">
        <v>0.27223853422818795</v>
      </c>
      <c r="E84" s="135" t="s">
        <v>194</v>
      </c>
      <c r="F84" s="135" t="s">
        <v>195</v>
      </c>
      <c r="G84" s="1074"/>
      <c r="H84" s="1075"/>
      <c r="I84" s="14"/>
      <c r="J84" s="4"/>
      <c r="K84" s="4"/>
      <c r="L84" s="8"/>
      <c r="M84" s="8"/>
      <c r="N84" s="4"/>
    </row>
    <row r="85" spans="1:14" ht="16.5" outlineLevel="1" x14ac:dyDescent="0.45">
      <c r="A85" s="94"/>
      <c r="B85" s="134" t="s">
        <v>207</v>
      </c>
      <c r="C85" s="40"/>
      <c r="D85" s="147">
        <v>0.20858644888053693</v>
      </c>
      <c r="E85" s="135" t="s">
        <v>194</v>
      </c>
      <c r="F85" s="135" t="s">
        <v>195</v>
      </c>
      <c r="G85" s="1074"/>
      <c r="H85" s="1075"/>
      <c r="I85" s="14"/>
      <c r="J85" s="4"/>
      <c r="K85" s="4"/>
      <c r="L85" s="8"/>
      <c r="M85" s="8"/>
      <c r="N85" s="4"/>
    </row>
    <row r="86" spans="1:14" ht="16.5" outlineLevel="1" x14ac:dyDescent="0.45">
      <c r="A86" s="94"/>
      <c r="B86" s="134" t="s">
        <v>208</v>
      </c>
      <c r="C86" s="40"/>
      <c r="D86" s="147">
        <v>0.23845419731543627</v>
      </c>
      <c r="E86" s="135" t="s">
        <v>194</v>
      </c>
      <c r="F86" s="135" t="s">
        <v>195</v>
      </c>
      <c r="G86" s="1074"/>
      <c r="H86" s="1075"/>
      <c r="I86" s="14"/>
      <c r="J86" s="4"/>
      <c r="K86" s="4"/>
      <c r="L86" s="8"/>
      <c r="M86" s="8"/>
      <c r="N86" s="4"/>
    </row>
    <row r="87" spans="1:14" ht="16.5" outlineLevel="1" x14ac:dyDescent="0.45">
      <c r="A87" s="94"/>
      <c r="B87" s="134" t="s">
        <v>209</v>
      </c>
      <c r="C87" s="40"/>
      <c r="D87" s="147">
        <v>0.26914059731543627</v>
      </c>
      <c r="E87" s="135" t="s">
        <v>194</v>
      </c>
      <c r="F87" s="135" t="s">
        <v>195</v>
      </c>
      <c r="G87" s="1074"/>
      <c r="H87" s="1075"/>
      <c r="I87" s="14"/>
      <c r="J87" s="4"/>
      <c r="K87" s="4"/>
      <c r="L87" s="8"/>
      <c r="M87" s="8"/>
      <c r="N87" s="4"/>
    </row>
    <row r="88" spans="1:14" ht="16.5" outlineLevel="1" x14ac:dyDescent="0.45">
      <c r="A88" s="94"/>
      <c r="B88" s="134" t="s">
        <v>210</v>
      </c>
      <c r="C88" s="40"/>
      <c r="D88" s="147">
        <v>0.15243580000000001</v>
      </c>
      <c r="E88" s="135" t="s">
        <v>194</v>
      </c>
      <c r="F88" s="135" t="s">
        <v>195</v>
      </c>
      <c r="G88" s="1074"/>
      <c r="H88" s="1075"/>
      <c r="I88" s="14"/>
      <c r="J88" s="4"/>
      <c r="K88" s="4"/>
      <c r="L88" s="8"/>
      <c r="M88" s="8"/>
      <c r="N88" s="4"/>
    </row>
    <row r="89" spans="1:14" ht="16.5" outlineLevel="1" x14ac:dyDescent="0.45">
      <c r="A89" s="94"/>
      <c r="B89" s="134" t="s">
        <v>211</v>
      </c>
      <c r="C89" s="40"/>
      <c r="D89" s="147">
        <v>5.7974412080536906E-2</v>
      </c>
      <c r="E89" s="135" t="s">
        <v>194</v>
      </c>
      <c r="F89" s="135" t="s">
        <v>195</v>
      </c>
      <c r="G89" s="1074"/>
      <c r="H89" s="1075"/>
      <c r="I89" s="14"/>
      <c r="J89" s="4"/>
      <c r="K89" s="4"/>
      <c r="N89" s="4"/>
    </row>
    <row r="90" spans="1:14" ht="16.5" outlineLevel="1" x14ac:dyDescent="0.45">
      <c r="A90" s="94"/>
      <c r="B90" s="134" t="s">
        <v>212</v>
      </c>
      <c r="C90" s="40"/>
      <c r="D90" s="147">
        <v>0.20132453825503357</v>
      </c>
      <c r="E90" s="135" t="s">
        <v>194</v>
      </c>
      <c r="F90" s="135" t="s">
        <v>213</v>
      </c>
      <c r="G90" s="1074"/>
      <c r="H90" s="1075"/>
      <c r="I90" s="14"/>
      <c r="J90" s="4"/>
      <c r="K90" s="4"/>
      <c r="N90" s="4"/>
    </row>
    <row r="91" spans="1:14" ht="16.5" outlineLevel="1" x14ac:dyDescent="0.45">
      <c r="A91" s="94"/>
      <c r="B91" s="134" t="s">
        <v>148</v>
      </c>
      <c r="C91" s="40"/>
      <c r="D91" s="147">
        <v>0.23128402684563759</v>
      </c>
      <c r="E91" s="135" t="s">
        <v>194</v>
      </c>
      <c r="F91" s="135" t="s">
        <v>213</v>
      </c>
      <c r="G91" s="1074"/>
      <c r="H91" s="1075"/>
      <c r="I91" s="14"/>
      <c r="J91" s="4"/>
      <c r="K91" s="4"/>
      <c r="N91" s="4"/>
    </row>
    <row r="92" spans="1:14" ht="16.5" outlineLevel="1" x14ac:dyDescent="0.45">
      <c r="A92" s="94"/>
      <c r="B92" s="134" t="s">
        <v>214</v>
      </c>
      <c r="C92" s="40"/>
      <c r="D92" s="147">
        <v>0.23208958657718121</v>
      </c>
      <c r="E92" s="135" t="s">
        <v>194</v>
      </c>
      <c r="F92" s="135" t="s">
        <v>213</v>
      </c>
      <c r="G92" s="1074"/>
      <c r="H92" s="1075"/>
      <c r="I92" s="14"/>
      <c r="J92" s="4"/>
      <c r="K92" s="4"/>
      <c r="N92" s="4"/>
    </row>
    <row r="93" spans="1:14" ht="16.5" outlineLevel="1" x14ac:dyDescent="0.45">
      <c r="A93" s="94"/>
      <c r="B93" s="134" t="s">
        <v>215</v>
      </c>
      <c r="C93" s="40"/>
      <c r="D93" s="147">
        <v>0.25504278657718121</v>
      </c>
      <c r="E93" s="135" t="s">
        <v>194</v>
      </c>
      <c r="F93" s="135" t="s">
        <v>213</v>
      </c>
      <c r="G93" s="1074"/>
      <c r="H93" s="1075"/>
      <c r="I93" s="14"/>
      <c r="J93" s="4"/>
      <c r="K93" s="4"/>
      <c r="N93" s="4"/>
    </row>
    <row r="94" spans="1:14" ht="16.5" outlineLevel="1" x14ac:dyDescent="0.45">
      <c r="A94" s="94"/>
      <c r="B94" s="134" t="s">
        <v>216</v>
      </c>
      <c r="C94" s="40"/>
      <c r="D94" s="147">
        <v>0.87204847785234896</v>
      </c>
      <c r="E94" s="135" t="s">
        <v>194</v>
      </c>
      <c r="F94" s="135" t="s">
        <v>213</v>
      </c>
      <c r="G94" s="1074"/>
      <c r="H94" s="1075"/>
      <c r="I94" s="14"/>
      <c r="J94" s="4"/>
      <c r="K94" s="4"/>
      <c r="N94" s="4"/>
    </row>
    <row r="95" spans="1:14" ht="16.5" outlineLevel="1" x14ac:dyDescent="0.45">
      <c r="A95" s="94"/>
      <c r="B95" s="134" t="s">
        <v>217</v>
      </c>
      <c r="C95" s="40"/>
      <c r="D95" s="147">
        <v>1.020978477852349</v>
      </c>
      <c r="E95" s="135" t="s">
        <v>194</v>
      </c>
      <c r="F95" s="135" t="s">
        <v>213</v>
      </c>
      <c r="G95" s="1074"/>
      <c r="H95" s="1075"/>
      <c r="I95" s="14"/>
      <c r="J95" s="4"/>
      <c r="K95" s="4"/>
      <c r="N95" s="4"/>
    </row>
    <row r="96" spans="1:14" outlineLevel="1" x14ac:dyDescent="0.35">
      <c r="A96" s="94"/>
      <c r="B96" s="198" t="s">
        <v>83</v>
      </c>
      <c r="C96" s="326"/>
      <c r="D96" s="329"/>
      <c r="E96" s="258"/>
      <c r="F96" s="258"/>
      <c r="G96" s="1076"/>
      <c r="H96" s="1077"/>
      <c r="I96" s="14"/>
      <c r="J96" s="4"/>
      <c r="K96" s="4"/>
      <c r="N96" s="4"/>
    </row>
    <row r="97" spans="1:10" ht="16.5" outlineLevel="1" x14ac:dyDescent="0.45">
      <c r="A97" s="94"/>
      <c r="B97" s="134" t="s">
        <v>218</v>
      </c>
      <c r="C97" s="40"/>
      <c r="D97" s="147">
        <v>0.42899999999999999</v>
      </c>
      <c r="E97" s="135" t="s">
        <v>56</v>
      </c>
      <c r="F97" s="135" t="s">
        <v>219</v>
      </c>
      <c r="G97" s="1070" t="s">
        <v>220</v>
      </c>
      <c r="H97" s="1071"/>
      <c r="I97" s="14"/>
    </row>
    <row r="98" spans="1:10" ht="16.5" outlineLevel="1" x14ac:dyDescent="0.45">
      <c r="A98" s="94"/>
      <c r="B98" s="134" t="s">
        <v>221</v>
      </c>
      <c r="C98" s="40"/>
      <c r="D98" s="147">
        <v>1</v>
      </c>
      <c r="E98" s="135" t="s">
        <v>56</v>
      </c>
      <c r="F98" s="135"/>
      <c r="G98" s="137"/>
      <c r="H98" s="149"/>
      <c r="I98" s="14"/>
    </row>
    <row r="99" spans="1:10" ht="15" customHeight="1" outlineLevel="1" x14ac:dyDescent="0.45">
      <c r="A99" s="94"/>
      <c r="B99" s="134" t="s">
        <v>222</v>
      </c>
      <c r="C99" s="40"/>
      <c r="D99" s="147">
        <v>4.8500000000000003E-4</v>
      </c>
      <c r="E99" s="135" t="s">
        <v>56</v>
      </c>
      <c r="F99" s="135" t="s">
        <v>223</v>
      </c>
      <c r="G99" s="1070" t="s">
        <v>224</v>
      </c>
      <c r="H99" s="1071"/>
      <c r="I99" s="14"/>
    </row>
    <row r="100" spans="1:10" ht="16.5" outlineLevel="1" x14ac:dyDescent="0.45">
      <c r="A100" s="94"/>
      <c r="B100" s="134" t="s">
        <v>225</v>
      </c>
      <c r="C100" s="40"/>
      <c r="D100" s="147">
        <v>0.25260899999999997</v>
      </c>
      <c r="E100" s="135" t="s">
        <v>56</v>
      </c>
      <c r="F100" s="135" t="s">
        <v>226</v>
      </c>
      <c r="G100" s="1070" t="s">
        <v>227</v>
      </c>
      <c r="H100" s="1071"/>
      <c r="I100" s="14"/>
    </row>
    <row r="101" spans="1:10" outlineLevel="1" x14ac:dyDescent="0.35">
      <c r="A101" s="94"/>
      <c r="B101" s="198" t="s">
        <v>228</v>
      </c>
      <c r="C101" s="258"/>
      <c r="D101" s="329"/>
      <c r="E101" s="258"/>
      <c r="F101" s="258"/>
      <c r="G101" s="1076"/>
      <c r="H101" s="1077"/>
      <c r="I101" s="14"/>
    </row>
    <row r="102" spans="1:10" ht="16.5" outlineLevel="1" x14ac:dyDescent="0.45">
      <c r="A102" s="94"/>
      <c r="B102" s="134" t="s">
        <v>229</v>
      </c>
      <c r="C102" s="40"/>
      <c r="D102" s="136">
        <v>1886</v>
      </c>
      <c r="E102" s="135" t="s">
        <v>170</v>
      </c>
      <c r="F102" s="135" t="s">
        <v>230</v>
      </c>
      <c r="G102" s="1074"/>
      <c r="H102" s="1075"/>
      <c r="I102" s="14"/>
    </row>
    <row r="103" spans="1:10" ht="16.5" outlineLevel="1" x14ac:dyDescent="0.45">
      <c r="A103" s="94"/>
      <c r="B103" s="134" t="s">
        <v>150</v>
      </c>
      <c r="C103" s="40"/>
      <c r="D103" s="136">
        <v>1533</v>
      </c>
      <c r="E103" s="135" t="s">
        <v>170</v>
      </c>
      <c r="F103" s="135" t="s">
        <v>230</v>
      </c>
      <c r="G103" s="1074"/>
      <c r="H103" s="1075"/>
      <c r="I103" s="14"/>
    </row>
    <row r="104" spans="1:10" ht="16.5" outlineLevel="1" x14ac:dyDescent="0.45">
      <c r="A104" s="94"/>
      <c r="B104" s="134" t="s">
        <v>231</v>
      </c>
      <c r="C104" s="40"/>
      <c r="D104" s="136">
        <v>4025</v>
      </c>
      <c r="E104" s="135" t="s">
        <v>170</v>
      </c>
      <c r="F104" s="135" t="s">
        <v>230</v>
      </c>
      <c r="G104" s="1074"/>
      <c r="H104" s="1075"/>
      <c r="I104" s="14"/>
    </row>
    <row r="105" spans="1:10" ht="16.5" outlineLevel="1" x14ac:dyDescent="0.45">
      <c r="A105" s="94"/>
      <c r="B105" s="134" t="s">
        <v>232</v>
      </c>
      <c r="C105" s="40"/>
      <c r="D105" s="136">
        <v>2177</v>
      </c>
      <c r="E105" s="135" t="s">
        <v>170</v>
      </c>
      <c r="F105" s="135" t="s">
        <v>230</v>
      </c>
      <c r="G105" s="1074"/>
      <c r="H105" s="1075"/>
      <c r="I105" s="14"/>
    </row>
    <row r="106" spans="1:10" ht="16.5" outlineLevel="1" x14ac:dyDescent="0.45">
      <c r="A106" s="94"/>
      <c r="B106" s="134" t="s">
        <v>233</v>
      </c>
      <c r="C106" s="40"/>
      <c r="D106" s="136">
        <v>1774</v>
      </c>
      <c r="E106" s="135" t="s">
        <v>170</v>
      </c>
      <c r="F106" s="135" t="s">
        <v>230</v>
      </c>
      <c r="G106" s="1074"/>
      <c r="H106" s="1075"/>
      <c r="I106" s="14"/>
    </row>
    <row r="107" spans="1:10" ht="16.5" outlineLevel="1" x14ac:dyDescent="0.45">
      <c r="A107" s="94"/>
      <c r="B107" s="134" t="s">
        <v>234</v>
      </c>
      <c r="C107" s="40"/>
      <c r="D107" s="136">
        <v>1825</v>
      </c>
      <c r="E107" s="135" t="s">
        <v>170</v>
      </c>
      <c r="F107" s="135" t="s">
        <v>230</v>
      </c>
      <c r="G107" s="1074"/>
      <c r="H107" s="1075"/>
      <c r="I107" s="14"/>
    </row>
    <row r="108" spans="1:10" ht="16.5" outlineLevel="1" x14ac:dyDescent="0.45">
      <c r="A108" s="94"/>
      <c r="B108" s="134" t="s">
        <v>235</v>
      </c>
      <c r="C108" s="40"/>
      <c r="D108" s="136">
        <v>3</v>
      </c>
      <c r="E108" s="135" t="s">
        <v>170</v>
      </c>
      <c r="F108" s="135" t="s">
        <v>230</v>
      </c>
      <c r="G108" s="1074"/>
      <c r="H108" s="1075"/>
      <c r="I108" s="14"/>
    </row>
    <row r="109" spans="1:10" ht="16.5" outlineLevel="1" x14ac:dyDescent="0.45">
      <c r="A109" s="94"/>
      <c r="B109" s="134" t="s">
        <v>236</v>
      </c>
      <c r="C109" s="40"/>
      <c r="D109" s="136">
        <v>1</v>
      </c>
      <c r="E109" s="135" t="s">
        <v>170</v>
      </c>
      <c r="F109" s="135" t="s">
        <v>230</v>
      </c>
      <c r="G109" s="1074"/>
      <c r="H109" s="1075"/>
      <c r="I109" s="14"/>
    </row>
    <row r="110" spans="1:10" ht="17" outlineLevel="1" thickBot="1" x14ac:dyDescent="0.5">
      <c r="A110" s="94"/>
      <c r="B110" s="141" t="s">
        <v>237</v>
      </c>
      <c r="C110" s="145"/>
      <c r="D110" s="148">
        <v>0</v>
      </c>
      <c r="E110" s="142" t="s">
        <v>170</v>
      </c>
      <c r="F110" s="142" t="s">
        <v>230</v>
      </c>
      <c r="G110" s="1078"/>
      <c r="H110" s="1079"/>
      <c r="I110" s="14"/>
    </row>
    <row r="111" spans="1:10" ht="21" x14ac:dyDescent="0.5">
      <c r="A111" s="92" t="s">
        <v>118</v>
      </c>
      <c r="B111" s="93" t="s">
        <v>119</v>
      </c>
      <c r="J111" s="20"/>
    </row>
    <row r="112" spans="1:10" hidden="1" outlineLevel="1" x14ac:dyDescent="0.35">
      <c r="B112" s="129" t="s">
        <v>55</v>
      </c>
    </row>
    <row r="113" spans="2:10" hidden="1" outlineLevel="1" x14ac:dyDescent="0.35">
      <c r="B113" s="130" t="s">
        <v>62</v>
      </c>
    </row>
    <row r="114" spans="2:10" hidden="1" outlineLevel="1" x14ac:dyDescent="0.35">
      <c r="B114" s="130" t="s">
        <v>64</v>
      </c>
    </row>
    <row r="115" spans="2:10" hidden="1" outlineLevel="1" x14ac:dyDescent="0.35">
      <c r="B115" s="130" t="s">
        <v>169</v>
      </c>
      <c r="J115" s="21"/>
    </row>
    <row r="116" spans="2:10" hidden="1" outlineLevel="1" x14ac:dyDescent="0.35">
      <c r="B116" s="130" t="s">
        <v>141</v>
      </c>
    </row>
    <row r="117" spans="2:10" hidden="1" outlineLevel="1" x14ac:dyDescent="0.35">
      <c r="B117" s="130" t="s">
        <v>140</v>
      </c>
    </row>
    <row r="118" spans="2:10" hidden="1" outlineLevel="1" x14ac:dyDescent="0.35">
      <c r="B118" s="130" t="s">
        <v>179</v>
      </c>
    </row>
    <row r="119" spans="2:10" hidden="1" outlineLevel="1" x14ac:dyDescent="0.35">
      <c r="B119" s="130" t="s">
        <v>181</v>
      </c>
    </row>
    <row r="120" spans="2:10" hidden="1" outlineLevel="1" x14ac:dyDescent="0.35">
      <c r="B120" s="130" t="s">
        <v>183</v>
      </c>
    </row>
    <row r="121" spans="2:10" hidden="1" outlineLevel="1" x14ac:dyDescent="0.35">
      <c r="B121" s="130" t="s">
        <v>143</v>
      </c>
    </row>
    <row r="122" spans="2:10" hidden="1" outlineLevel="1" x14ac:dyDescent="0.35">
      <c r="B122" s="130" t="s">
        <v>186</v>
      </c>
    </row>
    <row r="123" spans="2:10" hidden="1" outlineLevel="1" x14ac:dyDescent="0.35">
      <c r="B123" s="130" t="s">
        <v>187</v>
      </c>
    </row>
    <row r="124" spans="2:10" hidden="1" outlineLevel="1" x14ac:dyDescent="0.35">
      <c r="B124" s="130" t="s">
        <v>188</v>
      </c>
    </row>
    <row r="125" spans="2:10" hidden="1" outlineLevel="1" x14ac:dyDescent="0.35">
      <c r="B125" s="130" t="s">
        <v>144</v>
      </c>
    </row>
    <row r="126" spans="2:10" hidden="1" outlineLevel="1" x14ac:dyDescent="0.35">
      <c r="B126" s="130" t="s">
        <v>189</v>
      </c>
    </row>
    <row r="127" spans="2:10" hidden="1" outlineLevel="1" x14ac:dyDescent="0.35">
      <c r="B127" s="130" t="s">
        <v>190</v>
      </c>
    </row>
    <row r="128" spans="2:10" hidden="1" outlineLevel="1" x14ac:dyDescent="0.35">
      <c r="B128" s="130" t="s">
        <v>191</v>
      </c>
    </row>
    <row r="129" spans="2:2" hidden="1" outlineLevel="1" x14ac:dyDescent="0.35">
      <c r="B129" s="130" t="s">
        <v>193</v>
      </c>
    </row>
    <row r="130" spans="2:2" hidden="1" outlineLevel="1" x14ac:dyDescent="0.35">
      <c r="B130" s="130" t="s">
        <v>196</v>
      </c>
    </row>
    <row r="131" spans="2:2" hidden="1" outlineLevel="1" x14ac:dyDescent="0.35">
      <c r="B131" s="130" t="s">
        <v>197</v>
      </c>
    </row>
    <row r="132" spans="2:2" hidden="1" outlineLevel="1" x14ac:dyDescent="0.35">
      <c r="B132" s="130" t="s">
        <v>198</v>
      </c>
    </row>
    <row r="133" spans="2:2" hidden="1" outlineLevel="1" x14ac:dyDescent="0.35">
      <c r="B133" s="130" t="s">
        <v>199</v>
      </c>
    </row>
    <row r="134" spans="2:2" hidden="1" outlineLevel="1" x14ac:dyDescent="0.35">
      <c r="B134" s="130" t="s">
        <v>200</v>
      </c>
    </row>
    <row r="135" spans="2:2" hidden="1" outlineLevel="1" x14ac:dyDescent="0.35">
      <c r="B135" s="130" t="s">
        <v>201</v>
      </c>
    </row>
    <row r="136" spans="2:2" hidden="1" outlineLevel="1" x14ac:dyDescent="0.35">
      <c r="B136" s="130" t="s">
        <v>146</v>
      </c>
    </row>
    <row r="137" spans="2:2" hidden="1" outlineLevel="1" x14ac:dyDescent="0.35">
      <c r="B137" s="130" t="s">
        <v>202</v>
      </c>
    </row>
    <row r="138" spans="2:2" hidden="1" outlineLevel="1" x14ac:dyDescent="0.35">
      <c r="B138" s="130" t="s">
        <v>203</v>
      </c>
    </row>
    <row r="139" spans="2:2" hidden="1" outlineLevel="1" x14ac:dyDescent="0.35">
      <c r="B139" s="130" t="s">
        <v>204</v>
      </c>
    </row>
    <row r="140" spans="2:2" hidden="1" outlineLevel="1" x14ac:dyDescent="0.35">
      <c r="B140" s="130" t="s">
        <v>205</v>
      </c>
    </row>
    <row r="141" spans="2:2" hidden="1" outlineLevel="1" x14ac:dyDescent="0.35">
      <c r="B141" s="130" t="s">
        <v>206</v>
      </c>
    </row>
    <row r="142" spans="2:2" hidden="1" outlineLevel="1" x14ac:dyDescent="0.35">
      <c r="B142" s="130" t="s">
        <v>207</v>
      </c>
    </row>
    <row r="143" spans="2:2" hidden="1" outlineLevel="1" x14ac:dyDescent="0.35">
      <c r="B143" s="130" t="s">
        <v>208</v>
      </c>
    </row>
    <row r="144" spans="2:2" hidden="1" outlineLevel="1" x14ac:dyDescent="0.35">
      <c r="B144" s="130" t="s">
        <v>209</v>
      </c>
    </row>
    <row r="145" spans="2:2" hidden="1" outlineLevel="1" x14ac:dyDescent="0.35">
      <c r="B145" s="130" t="s">
        <v>210</v>
      </c>
    </row>
    <row r="146" spans="2:2" hidden="1" outlineLevel="1" x14ac:dyDescent="0.35">
      <c r="B146" s="130" t="s">
        <v>211</v>
      </c>
    </row>
    <row r="147" spans="2:2" hidden="1" outlineLevel="1" x14ac:dyDescent="0.35">
      <c r="B147" s="130" t="s">
        <v>212</v>
      </c>
    </row>
    <row r="148" spans="2:2" hidden="1" outlineLevel="1" x14ac:dyDescent="0.35">
      <c r="B148" s="130" t="s">
        <v>148</v>
      </c>
    </row>
    <row r="149" spans="2:2" hidden="1" outlineLevel="1" x14ac:dyDescent="0.35">
      <c r="B149" s="130" t="s">
        <v>214</v>
      </c>
    </row>
    <row r="150" spans="2:2" hidden="1" outlineLevel="1" x14ac:dyDescent="0.35">
      <c r="B150" s="130" t="s">
        <v>215</v>
      </c>
    </row>
    <row r="151" spans="2:2" hidden="1" outlineLevel="1" x14ac:dyDescent="0.35">
      <c r="B151" s="130" t="s">
        <v>216</v>
      </c>
    </row>
    <row r="152" spans="2:2" hidden="1" outlineLevel="1" x14ac:dyDescent="0.35">
      <c r="B152" s="130" t="s">
        <v>217</v>
      </c>
    </row>
    <row r="153" spans="2:2" hidden="1" outlineLevel="1" x14ac:dyDescent="0.35">
      <c r="B153" s="130" t="s">
        <v>218</v>
      </c>
    </row>
    <row r="154" spans="2:2" hidden="1" outlineLevel="1" x14ac:dyDescent="0.35">
      <c r="B154" s="130" t="s">
        <v>222</v>
      </c>
    </row>
    <row r="155" spans="2:2" hidden="1" outlineLevel="1" x14ac:dyDescent="0.35">
      <c r="B155" s="130" t="s">
        <v>225</v>
      </c>
    </row>
    <row r="156" spans="2:2" hidden="1" outlineLevel="1" x14ac:dyDescent="0.35">
      <c r="B156" s="130" t="s">
        <v>229</v>
      </c>
    </row>
    <row r="157" spans="2:2" hidden="1" outlineLevel="1" x14ac:dyDescent="0.35">
      <c r="B157" s="130" t="s">
        <v>150</v>
      </c>
    </row>
    <row r="158" spans="2:2" hidden="1" outlineLevel="1" x14ac:dyDescent="0.35">
      <c r="B158" s="130" t="s">
        <v>231</v>
      </c>
    </row>
    <row r="159" spans="2:2" hidden="1" outlineLevel="1" x14ac:dyDescent="0.35">
      <c r="B159" s="130" t="s">
        <v>232</v>
      </c>
    </row>
    <row r="160" spans="2:2" hidden="1" outlineLevel="1" x14ac:dyDescent="0.35">
      <c r="B160" s="130" t="s">
        <v>233</v>
      </c>
    </row>
    <row r="161" spans="2:2" hidden="1" outlineLevel="1" x14ac:dyDescent="0.35">
      <c r="B161" s="130" t="s">
        <v>234</v>
      </c>
    </row>
    <row r="162" spans="2:2" hidden="1" outlineLevel="1" x14ac:dyDescent="0.35">
      <c r="B162" s="130" t="s">
        <v>235</v>
      </c>
    </row>
    <row r="163" spans="2:2" hidden="1" outlineLevel="1" x14ac:dyDescent="0.35">
      <c r="B163" s="130" t="s">
        <v>236</v>
      </c>
    </row>
    <row r="164" spans="2:2" ht="15" hidden="1" outlineLevel="1" thickBot="1" x14ac:dyDescent="0.4">
      <c r="B164" s="131" t="s">
        <v>237</v>
      </c>
    </row>
    <row r="165" spans="2:2" collapsed="1" x14ac:dyDescent="0.35"/>
  </sheetData>
  <mergeCells count="81">
    <mergeCell ref="C5:E5"/>
    <mergeCell ref="D3:E3"/>
    <mergeCell ref="G96:H96"/>
    <mergeCell ref="G97:H97"/>
    <mergeCell ref="G99:H99"/>
    <mergeCell ref="G88:H88"/>
    <mergeCell ref="G89:H89"/>
    <mergeCell ref="G90:H90"/>
    <mergeCell ref="G81:H81"/>
    <mergeCell ref="G82:H82"/>
    <mergeCell ref="G83:H83"/>
    <mergeCell ref="G84:H84"/>
    <mergeCell ref="G85:H85"/>
    <mergeCell ref="G86:H86"/>
    <mergeCell ref="G87:H87"/>
    <mergeCell ref="G76:H76"/>
    <mergeCell ref="G100:H100"/>
    <mergeCell ref="G91:H91"/>
    <mergeCell ref="G92:H92"/>
    <mergeCell ref="G93:H93"/>
    <mergeCell ref="G94:H94"/>
    <mergeCell ref="G95:H95"/>
    <mergeCell ref="G109:H109"/>
    <mergeCell ref="G110:H110"/>
    <mergeCell ref="G101:H101"/>
    <mergeCell ref="G102:H102"/>
    <mergeCell ref="G103:H103"/>
    <mergeCell ref="G104:H104"/>
    <mergeCell ref="G105:H105"/>
    <mergeCell ref="G106:H106"/>
    <mergeCell ref="G107:H107"/>
    <mergeCell ref="G108:H108"/>
    <mergeCell ref="G77:H77"/>
    <mergeCell ref="G78:H78"/>
    <mergeCell ref="G79:H79"/>
    <mergeCell ref="G80:H80"/>
    <mergeCell ref="G71:H71"/>
    <mergeCell ref="G72:H72"/>
    <mergeCell ref="G73:H73"/>
    <mergeCell ref="G74:H74"/>
    <mergeCell ref="G75:H75"/>
    <mergeCell ref="G67:H67"/>
    <mergeCell ref="G68:H68"/>
    <mergeCell ref="G69:H69"/>
    <mergeCell ref="G70:H70"/>
    <mergeCell ref="G62:H62"/>
    <mergeCell ref="G63:H63"/>
    <mergeCell ref="G64:H64"/>
    <mergeCell ref="G65:H65"/>
    <mergeCell ref="G66:H66"/>
    <mergeCell ref="G61:H61"/>
    <mergeCell ref="G47:H47"/>
    <mergeCell ref="G48:H48"/>
    <mergeCell ref="G49:H49"/>
    <mergeCell ref="G50:H50"/>
    <mergeCell ref="G51:H51"/>
    <mergeCell ref="G52:H52"/>
    <mergeCell ref="G53:H53"/>
    <mergeCell ref="G54:H54"/>
    <mergeCell ref="G55:H55"/>
    <mergeCell ref="H6:I6"/>
    <mergeCell ref="B20:B23"/>
    <mergeCell ref="B24:B25"/>
    <mergeCell ref="B26:B27"/>
    <mergeCell ref="C6:E7"/>
    <mergeCell ref="C11:E11"/>
    <mergeCell ref="C9:E9"/>
    <mergeCell ref="C10:E10"/>
    <mergeCell ref="C8:E8"/>
    <mergeCell ref="C12:E12"/>
    <mergeCell ref="N15:O15"/>
    <mergeCell ref="P15:Q15"/>
    <mergeCell ref="R15:S15"/>
    <mergeCell ref="G46:H46"/>
    <mergeCell ref="B41:C41"/>
    <mergeCell ref="B42:C42"/>
    <mergeCell ref="B28:B29"/>
    <mergeCell ref="B30:B31"/>
    <mergeCell ref="B38:C38"/>
    <mergeCell ref="M46:M47"/>
    <mergeCell ref="B36:C37"/>
  </mergeCells>
  <dataValidations count="6">
    <dataValidation type="list" allowBlank="1" showInputMessage="1" showErrorMessage="1" sqref="C24:C25" xr:uid="{2ABECEC6-493A-4412-8555-9036EB05890C}">
      <formula1>$B$121:$B$128</formula1>
    </dataValidation>
    <dataValidation type="list" allowBlank="1" showInputMessage="1" showErrorMessage="1" sqref="C26:C27" xr:uid="{D67049C3-863A-4096-83DA-9C2A4872B1E1}">
      <formula1>$B$129:$B$146</formula1>
    </dataValidation>
    <dataValidation type="list" allowBlank="1" showInputMessage="1" showErrorMessage="1" sqref="C28:C29" xr:uid="{32C51E14-4879-4695-8A6B-488DD863876D}">
      <formula1>$B$90:$B$95</formula1>
    </dataValidation>
    <dataValidation type="list" allowBlank="1" showInputMessage="1" showErrorMessage="1" sqref="C30:C31" xr:uid="{07089438-B9FE-4C18-A965-66F4E123E0EF}">
      <formula1>$B$156:$B$164</formula1>
    </dataValidation>
    <dataValidation type="list" allowBlank="1" showInputMessage="1" showErrorMessage="1" sqref="C20:C23" xr:uid="{EDFAD138-03F0-4895-8491-5898B20EF3B6}">
      <formula1>$B$112:$B$120</formula1>
    </dataValidation>
    <dataValidation type="list" allowBlank="1" showInputMessage="1" showErrorMessage="1" sqref="D36" xr:uid="{08EF23D1-FDAF-4A7D-82EA-4973790313BF}">
      <formula1>$B$39:$B$40</formula1>
    </dataValidation>
  </dataValidation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FACA5-CC43-40C8-8A1F-C6D5F01BD183}">
  <sheetPr>
    <tabColor rgb="FF006582"/>
    <pageSetUpPr autoPageBreaks="0"/>
  </sheetPr>
  <dimension ref="A1:O1496"/>
  <sheetViews>
    <sheetView topLeftCell="A552" zoomScale="57" zoomScaleNormal="80" workbookViewId="0">
      <selection activeCell="F29" sqref="F29"/>
    </sheetView>
  </sheetViews>
  <sheetFormatPr baseColWidth="10" defaultColWidth="10.7265625" defaultRowHeight="14.5" outlineLevelRow="1" x14ac:dyDescent="0.35"/>
  <cols>
    <col min="1" max="1" width="12.453125" style="1" customWidth="1"/>
    <col min="2" max="2" width="17.1796875" style="1" customWidth="1"/>
    <col min="3" max="3" width="15.7265625" style="1" customWidth="1"/>
    <col min="4" max="4" width="33" style="1" customWidth="1"/>
    <col min="5" max="5" width="32.81640625" style="1" bestFit="1" customWidth="1"/>
    <col min="6" max="6" width="37.1796875" style="1" customWidth="1"/>
    <col min="7" max="7" width="34.81640625" style="1" customWidth="1"/>
    <col min="8" max="8" width="41.54296875" style="1" customWidth="1"/>
    <col min="9" max="9" width="22.54296875" style="1" customWidth="1"/>
    <col min="10" max="10" width="21.453125" style="1" customWidth="1"/>
    <col min="11" max="11" width="19" style="1" customWidth="1"/>
    <col min="12" max="12" width="17.54296875" style="1" customWidth="1"/>
    <col min="13" max="13" width="15" style="1" customWidth="1"/>
    <col min="14" max="14" width="15.1796875" style="1" customWidth="1"/>
    <col min="15" max="15" width="13.7265625" style="1" customWidth="1"/>
    <col min="16" max="16384" width="10.7265625" style="1"/>
  </cols>
  <sheetData>
    <row r="1" spans="2:14" ht="16" customHeight="1" x14ac:dyDescent="0.35"/>
    <row r="2" spans="2:14" ht="16" customHeight="1" thickBot="1" x14ac:dyDescent="0.4"/>
    <row r="3" spans="2:14" ht="53.15" customHeight="1" x14ac:dyDescent="0.55000000000000004">
      <c r="B3" s="127" t="s">
        <v>7193</v>
      </c>
      <c r="C3" s="182"/>
      <c r="D3" s="182"/>
      <c r="E3" s="182"/>
      <c r="F3" s="182"/>
      <c r="G3" s="215"/>
      <c r="H3" s="5"/>
      <c r="I3" s="5"/>
      <c r="J3" s="5"/>
    </row>
    <row r="4" spans="2:14" ht="53.15" customHeight="1" x14ac:dyDescent="0.55000000000000004">
      <c r="B4" s="198"/>
      <c r="C4" s="214"/>
      <c r="D4" s="214"/>
      <c r="E4" s="214"/>
      <c r="F4" s="214"/>
      <c r="G4" s="216"/>
      <c r="H4" s="5"/>
      <c r="I4" s="5"/>
      <c r="J4" s="5"/>
    </row>
    <row r="5" spans="2:14" ht="5.25" customHeight="1" x14ac:dyDescent="0.55000000000000004">
      <c r="B5" s="217"/>
      <c r="C5" s="167"/>
      <c r="D5" s="167"/>
      <c r="E5" s="167"/>
      <c r="F5" s="167"/>
      <c r="G5" s="218"/>
      <c r="H5" s="12"/>
      <c r="I5" s="1095"/>
      <c r="J5" s="1095"/>
      <c r="K5" s="1095"/>
      <c r="L5" s="1095"/>
      <c r="M5" s="3"/>
      <c r="N5" s="3"/>
    </row>
    <row r="6" spans="2:14" ht="16" customHeight="1" x14ac:dyDescent="0.55000000000000004">
      <c r="B6" s="235" t="s">
        <v>238</v>
      </c>
      <c r="C6" s="221"/>
      <c r="D6" s="221"/>
      <c r="E6" s="221"/>
      <c r="F6" s="221"/>
      <c r="G6" s="222"/>
      <c r="H6" s="12"/>
      <c r="I6" s="3"/>
      <c r="J6" s="3"/>
      <c r="K6" s="3"/>
      <c r="L6" s="3"/>
      <c r="M6" s="3"/>
      <c r="N6" s="3"/>
    </row>
    <row r="7" spans="2:14" ht="16" customHeight="1" outlineLevel="1" x14ac:dyDescent="0.35">
      <c r="B7" s="231" t="s">
        <v>124</v>
      </c>
      <c r="C7" s="232" t="s">
        <v>239</v>
      </c>
      <c r="D7" s="233"/>
      <c r="E7" s="233"/>
      <c r="F7" s="170"/>
      <c r="G7" s="178"/>
      <c r="I7" s="1096"/>
      <c r="J7" s="1096"/>
      <c r="K7" s="1096"/>
      <c r="L7" s="1096"/>
    </row>
    <row r="8" spans="2:14" ht="16" customHeight="1" outlineLevel="1" x14ac:dyDescent="0.35">
      <c r="B8" s="231"/>
      <c r="C8" s="232" t="s">
        <v>240</v>
      </c>
      <c r="D8" s="234"/>
      <c r="E8" s="233"/>
      <c r="F8" s="170"/>
      <c r="G8" s="178"/>
      <c r="I8" s="1096"/>
      <c r="J8" s="1096"/>
      <c r="K8" s="1096"/>
      <c r="L8" s="1096"/>
    </row>
    <row r="9" spans="2:14" ht="16" customHeight="1" outlineLevel="1" x14ac:dyDescent="0.35">
      <c r="B9" s="231" t="s">
        <v>126</v>
      </c>
      <c r="C9" s="232" t="s">
        <v>241</v>
      </c>
      <c r="D9" s="234"/>
      <c r="E9" s="233"/>
      <c r="F9" s="170"/>
      <c r="G9" s="178"/>
      <c r="I9" s="1096"/>
      <c r="J9" s="1096"/>
      <c r="K9" s="1096"/>
      <c r="L9" s="1096"/>
    </row>
    <row r="10" spans="2:14" ht="16" customHeight="1" outlineLevel="1" x14ac:dyDescent="0.35">
      <c r="B10" s="224"/>
      <c r="C10" s="223"/>
      <c r="D10" s="177"/>
      <c r="E10" s="177"/>
      <c r="F10" s="177"/>
      <c r="G10" s="178"/>
      <c r="I10" s="1096"/>
      <c r="J10" s="1096"/>
      <c r="K10" s="1096"/>
      <c r="L10" s="1096"/>
    </row>
    <row r="11" spans="2:14" ht="32.5" customHeight="1" outlineLevel="1" x14ac:dyDescent="0.35">
      <c r="B11" s="176"/>
      <c r="C11" s="177"/>
      <c r="D11" s="177"/>
      <c r="E11" s="177"/>
      <c r="F11" s="177"/>
      <c r="G11" s="178"/>
    </row>
    <row r="12" spans="2:14" ht="32.5" customHeight="1" thickBot="1" x14ac:dyDescent="0.9">
      <c r="B12" s="225"/>
      <c r="C12" s="226"/>
      <c r="D12" s="227"/>
      <c r="E12" s="227"/>
      <c r="F12" s="228" t="s">
        <v>242</v>
      </c>
      <c r="G12" s="229">
        <f>IFERROR(SUM(B22:B25)/1000,0)</f>
        <v>538.7148156593496</v>
      </c>
      <c r="I12" s="6"/>
    </row>
    <row r="14" spans="2:14" ht="23.5" outlineLevel="1" x14ac:dyDescent="0.55000000000000004">
      <c r="G14" s="237" t="s">
        <v>243</v>
      </c>
      <c r="H14" s="94"/>
      <c r="I14" s="94"/>
      <c r="J14" s="94"/>
      <c r="K14" s="94"/>
    </row>
    <row r="15" spans="2:14" ht="29" outlineLevel="1" x14ac:dyDescent="0.35">
      <c r="G15" s="238" t="s">
        <v>244</v>
      </c>
      <c r="H15" s="238" t="s">
        <v>245</v>
      </c>
      <c r="I15" s="238" t="s">
        <v>246</v>
      </c>
      <c r="J15" s="238" t="s">
        <v>53</v>
      </c>
      <c r="K15" s="239" t="s">
        <v>247</v>
      </c>
    </row>
    <row r="16" spans="2:14" ht="16" customHeight="1" outlineLevel="1" x14ac:dyDescent="0.35">
      <c r="G16" s="240" t="s">
        <v>248</v>
      </c>
      <c r="H16" s="240" t="s">
        <v>249</v>
      </c>
      <c r="I16" s="241">
        <v>60</v>
      </c>
      <c r="J16" s="242" t="s">
        <v>250</v>
      </c>
      <c r="K16" s="243">
        <v>1000</v>
      </c>
    </row>
    <row r="17" spans="1:13" ht="16" customHeight="1" outlineLevel="1" x14ac:dyDescent="0.35">
      <c r="G17" s="240" t="s">
        <v>248</v>
      </c>
      <c r="H17" s="240" t="s">
        <v>251</v>
      </c>
      <c r="I17" s="241">
        <v>55</v>
      </c>
      <c r="J17" s="242" t="s">
        <v>250</v>
      </c>
      <c r="K17" s="243">
        <v>2000</v>
      </c>
    </row>
    <row r="18" spans="1:13" ht="16" customHeight="1" outlineLevel="1" x14ac:dyDescent="0.35">
      <c r="G18" s="240" t="s">
        <v>252</v>
      </c>
      <c r="H18" s="240" t="s">
        <v>253</v>
      </c>
      <c r="I18" s="241">
        <v>40</v>
      </c>
      <c r="J18" s="242" t="s">
        <v>254</v>
      </c>
      <c r="K18" s="243">
        <v>2000</v>
      </c>
    </row>
    <row r="19" spans="1:13" ht="16" customHeight="1" x14ac:dyDescent="0.35">
      <c r="G19" s="23"/>
      <c r="H19" s="23"/>
      <c r="I19" s="91"/>
      <c r="J19" s="24"/>
      <c r="K19" s="24"/>
    </row>
    <row r="20" spans="1:13" ht="23.5" outlineLevel="1" x14ac:dyDescent="0.55000000000000004">
      <c r="A20" s="7"/>
      <c r="B20" s="96" t="s">
        <v>135</v>
      </c>
      <c r="C20" s="94"/>
      <c r="D20" s="94"/>
      <c r="F20" s="94"/>
      <c r="G20" s="94"/>
      <c r="H20" s="94"/>
      <c r="I20" s="94"/>
      <c r="J20" s="94"/>
      <c r="K20" s="94"/>
    </row>
    <row r="21" spans="1:13" ht="31" outlineLevel="1" x14ac:dyDescent="0.45">
      <c r="B21" s="239" t="s">
        <v>255</v>
      </c>
      <c r="C21" s="238" t="s">
        <v>256</v>
      </c>
      <c r="D21" s="238" t="s">
        <v>248</v>
      </c>
      <c r="E21" s="258" t="s">
        <v>245</v>
      </c>
      <c r="F21" s="244" t="s">
        <v>257</v>
      </c>
      <c r="G21" s="238" t="s">
        <v>244</v>
      </c>
      <c r="H21" s="238" t="s">
        <v>245</v>
      </c>
      <c r="I21" s="238" t="s">
        <v>246</v>
      </c>
      <c r="J21" s="238" t="s">
        <v>53</v>
      </c>
      <c r="K21" s="239" t="s">
        <v>247</v>
      </c>
      <c r="L21" s="8"/>
    </row>
    <row r="22" spans="1:13" outlineLevel="1" x14ac:dyDescent="0.35">
      <c r="B22" s="248">
        <f>IFERROR(VLOOKUP($E22,$D$21:$E$1091,2,0)*$F22,"")</f>
        <v>165.62013089430894</v>
      </c>
      <c r="C22" s="284" t="s">
        <v>1348</v>
      </c>
      <c r="D22" s="284" t="s">
        <v>1374</v>
      </c>
      <c r="E22" s="284" t="s">
        <v>1201</v>
      </c>
      <c r="F22" s="107">
        <v>700</v>
      </c>
      <c r="G22" s="240" t="s">
        <v>248</v>
      </c>
      <c r="H22" s="240" t="s">
        <v>249</v>
      </c>
      <c r="I22" s="242">
        <v>8</v>
      </c>
      <c r="J22" s="242" t="s">
        <v>250</v>
      </c>
      <c r="K22" s="243">
        <v>1000</v>
      </c>
      <c r="L22" s="25"/>
    </row>
    <row r="23" spans="1:13" outlineLevel="1" x14ac:dyDescent="0.35">
      <c r="B23" s="248">
        <f t="shared" ref="B23:B25" si="0">IFERROR(VLOOKUP($E23,$D$21:$E$1091,2,0)*$F23,"")</f>
        <v>126795.65406504065</v>
      </c>
      <c r="C23" s="284" t="s">
        <v>1346</v>
      </c>
      <c r="D23" s="284" t="s">
        <v>249</v>
      </c>
      <c r="E23" s="284" t="s">
        <v>688</v>
      </c>
      <c r="F23" s="107">
        <v>55000</v>
      </c>
      <c r="G23" s="240" t="s">
        <v>248</v>
      </c>
      <c r="H23" s="240" t="s">
        <v>251</v>
      </c>
      <c r="I23" s="242">
        <v>60</v>
      </c>
      <c r="J23" s="242" t="s">
        <v>250</v>
      </c>
      <c r="K23" s="243">
        <v>2000</v>
      </c>
      <c r="L23" s="25"/>
    </row>
    <row r="24" spans="1:13" outlineLevel="1" x14ac:dyDescent="0.35">
      <c r="B24" s="248">
        <f t="shared" si="0"/>
        <v>197667.71219512195</v>
      </c>
      <c r="C24" s="284" t="s">
        <v>1345</v>
      </c>
      <c r="D24" s="284" t="s">
        <v>1406</v>
      </c>
      <c r="E24" s="284" t="s">
        <v>813</v>
      </c>
      <c r="F24" s="107">
        <v>60000</v>
      </c>
      <c r="G24" s="240"/>
      <c r="H24" s="240"/>
      <c r="I24" s="242"/>
      <c r="J24" s="242"/>
      <c r="K24" s="243"/>
      <c r="L24" s="25"/>
    </row>
    <row r="25" spans="1:13" outlineLevel="1" x14ac:dyDescent="0.35">
      <c r="B25" s="248">
        <f t="shared" si="0"/>
        <v>214085.8292682927</v>
      </c>
      <c r="C25" s="284" t="s">
        <v>5041</v>
      </c>
      <c r="D25" s="284" t="s">
        <v>1375</v>
      </c>
      <c r="E25" s="284" t="s">
        <v>1023</v>
      </c>
      <c r="F25" s="107">
        <v>60000</v>
      </c>
      <c r="G25" s="240"/>
      <c r="H25" s="240"/>
      <c r="I25" s="242"/>
      <c r="J25" s="242"/>
      <c r="K25" s="243"/>
      <c r="L25" s="25"/>
    </row>
    <row r="26" spans="1:13" ht="16" customHeight="1" x14ac:dyDescent="0.35"/>
    <row r="27" spans="1:13" ht="16" customHeight="1" x14ac:dyDescent="0.35"/>
    <row r="28" spans="1:13" ht="21.5" thickBot="1" x14ac:dyDescent="0.55000000000000004">
      <c r="A28" s="92" t="s">
        <v>118</v>
      </c>
      <c r="B28" s="93" t="s">
        <v>158</v>
      </c>
      <c r="C28" s="94"/>
      <c r="D28" s="94"/>
      <c r="E28" s="94"/>
      <c r="F28" s="94"/>
      <c r="G28" s="94"/>
      <c r="H28" s="94"/>
      <c r="I28" s="94"/>
      <c r="J28" s="94"/>
      <c r="K28" s="94"/>
      <c r="L28" s="94"/>
      <c r="M28" s="94"/>
    </row>
    <row r="29" spans="1:13" outlineLevel="1" x14ac:dyDescent="0.35">
      <c r="B29" s="960" t="s">
        <v>6107</v>
      </c>
      <c r="C29" s="960" t="s">
        <v>281</v>
      </c>
      <c r="D29" s="961" t="s">
        <v>282</v>
      </c>
      <c r="E29" s="962">
        <v>4.2489267479674799</v>
      </c>
    </row>
    <row r="30" spans="1:13" outlineLevel="1" x14ac:dyDescent="0.35">
      <c r="B30" s="963" t="s">
        <v>6108</v>
      </c>
      <c r="C30" s="963" t="s">
        <v>281</v>
      </c>
      <c r="D30" s="959" t="s">
        <v>283</v>
      </c>
      <c r="E30" s="964">
        <v>4.2489267479674799</v>
      </c>
    </row>
    <row r="31" spans="1:13" outlineLevel="1" x14ac:dyDescent="0.35">
      <c r="B31" s="963" t="s">
        <v>6109</v>
      </c>
      <c r="C31" s="963" t="s">
        <v>284</v>
      </c>
      <c r="D31" s="959" t="s">
        <v>285</v>
      </c>
      <c r="E31" s="964">
        <v>78.086542276422762</v>
      </c>
    </row>
    <row r="32" spans="1:13" outlineLevel="1" x14ac:dyDescent="0.35">
      <c r="B32" s="963" t="s">
        <v>6110</v>
      </c>
      <c r="C32" s="963" t="s">
        <v>284</v>
      </c>
      <c r="D32" s="959" t="s">
        <v>286</v>
      </c>
      <c r="E32" s="964">
        <v>77.757573983739832</v>
      </c>
    </row>
    <row r="33" spans="2:5" outlineLevel="1" x14ac:dyDescent="0.35">
      <c r="B33" s="963" t="s">
        <v>6111</v>
      </c>
      <c r="C33" s="963" t="s">
        <v>284</v>
      </c>
      <c r="D33" s="959" t="s">
        <v>287</v>
      </c>
      <c r="E33" s="964">
        <v>0.95137528455284548</v>
      </c>
    </row>
    <row r="34" spans="2:5" outlineLevel="1" x14ac:dyDescent="0.35">
      <c r="B34" s="963" t="s">
        <v>6112</v>
      </c>
      <c r="C34" s="963" t="s">
        <v>284</v>
      </c>
      <c r="D34" s="959" t="s">
        <v>288</v>
      </c>
      <c r="E34" s="964">
        <v>0.62478634146341461</v>
      </c>
    </row>
    <row r="35" spans="2:5" outlineLevel="1" x14ac:dyDescent="0.35">
      <c r="B35" s="963" t="s">
        <v>6113</v>
      </c>
      <c r="C35" s="963" t="s">
        <v>284</v>
      </c>
      <c r="D35" s="959" t="s">
        <v>289</v>
      </c>
      <c r="E35" s="964">
        <v>0.63600724390243901</v>
      </c>
    </row>
    <row r="36" spans="2:5" outlineLevel="1" x14ac:dyDescent="0.35">
      <c r="B36" s="963" t="s">
        <v>6114</v>
      </c>
      <c r="C36" s="963" t="s">
        <v>284</v>
      </c>
      <c r="D36" s="959" t="s">
        <v>290</v>
      </c>
      <c r="E36" s="964">
        <v>4.1208555284552847E-2</v>
      </c>
    </row>
    <row r="37" spans="2:5" outlineLevel="1" x14ac:dyDescent="0.35">
      <c r="B37" s="963" t="s">
        <v>6115</v>
      </c>
      <c r="C37" s="963" t="s">
        <v>284</v>
      </c>
      <c r="D37" s="959" t="s">
        <v>291</v>
      </c>
      <c r="E37" s="964">
        <v>0.19677104065040651</v>
      </c>
    </row>
    <row r="38" spans="2:5" outlineLevel="1" x14ac:dyDescent="0.35">
      <c r="B38" s="963" t="s">
        <v>6116</v>
      </c>
      <c r="C38" s="963" t="s">
        <v>284</v>
      </c>
      <c r="D38" s="959" t="s">
        <v>292</v>
      </c>
      <c r="E38" s="964">
        <v>5.9378833333333336</v>
      </c>
    </row>
    <row r="39" spans="2:5" outlineLevel="1" x14ac:dyDescent="0.35">
      <c r="B39" s="963" t="s">
        <v>6117</v>
      </c>
      <c r="C39" s="963" t="s">
        <v>284</v>
      </c>
      <c r="D39" s="959" t="s">
        <v>293</v>
      </c>
      <c r="E39" s="964">
        <v>0.48895588617886182</v>
      </c>
    </row>
    <row r="40" spans="2:5" outlineLevel="1" x14ac:dyDescent="0.35">
      <c r="B40" s="963" t="s">
        <v>6118</v>
      </c>
      <c r="C40" s="963" t="s">
        <v>284</v>
      </c>
      <c r="D40" s="959" t="s">
        <v>294</v>
      </c>
      <c r="E40" s="964">
        <v>6.1837030894308942</v>
      </c>
    </row>
    <row r="41" spans="2:5" outlineLevel="1" x14ac:dyDescent="0.35">
      <c r="B41" s="963" t="s">
        <v>6119</v>
      </c>
      <c r="C41" s="963" t="s">
        <v>284</v>
      </c>
      <c r="D41" s="959" t="s">
        <v>295</v>
      </c>
      <c r="E41" s="964">
        <v>0.51298196747967484</v>
      </c>
    </row>
    <row r="42" spans="2:5" outlineLevel="1" x14ac:dyDescent="0.35">
      <c r="B42" s="963" t="s">
        <v>6120</v>
      </c>
      <c r="C42" s="963" t="s">
        <v>284</v>
      </c>
      <c r="D42" s="959" t="s">
        <v>296</v>
      </c>
      <c r="E42" s="964">
        <v>5.6762925203252035</v>
      </c>
    </row>
    <row r="43" spans="2:5" outlineLevel="1" x14ac:dyDescent="0.35">
      <c r="B43" s="963" t="s">
        <v>6121</v>
      </c>
      <c r="C43" s="963" t="s">
        <v>284</v>
      </c>
      <c r="D43" s="959" t="s">
        <v>297</v>
      </c>
      <c r="E43" s="964">
        <v>0.33593051219512193</v>
      </c>
    </row>
    <row r="44" spans="2:5" outlineLevel="1" x14ac:dyDescent="0.35">
      <c r="B44" s="963" t="s">
        <v>6122</v>
      </c>
      <c r="C44" s="963" t="s">
        <v>284</v>
      </c>
      <c r="D44" s="959" t="s">
        <v>298</v>
      </c>
      <c r="E44" s="964">
        <v>5.9419033333333333</v>
      </c>
    </row>
    <row r="45" spans="2:5" outlineLevel="1" x14ac:dyDescent="0.35">
      <c r="B45" s="963" t="s">
        <v>6123</v>
      </c>
      <c r="C45" s="963" t="s">
        <v>284</v>
      </c>
      <c r="D45" s="959" t="s">
        <v>299</v>
      </c>
      <c r="E45" s="964">
        <v>0.489286918699187</v>
      </c>
    </row>
    <row r="46" spans="2:5" outlineLevel="1" x14ac:dyDescent="0.35">
      <c r="B46" s="963" t="s">
        <v>6124</v>
      </c>
      <c r="C46" s="963" t="s">
        <v>284</v>
      </c>
      <c r="D46" s="959" t="s">
        <v>300</v>
      </c>
      <c r="E46" s="964">
        <v>1.0306307317073171</v>
      </c>
    </row>
    <row r="47" spans="2:5" outlineLevel="1" x14ac:dyDescent="0.35">
      <c r="B47" s="963" t="s">
        <v>6125</v>
      </c>
      <c r="C47" s="963" t="s">
        <v>284</v>
      </c>
      <c r="D47" s="959" t="s">
        <v>301</v>
      </c>
      <c r="E47" s="964">
        <v>0.60890799186991873</v>
      </c>
    </row>
    <row r="48" spans="2:5" outlineLevel="1" x14ac:dyDescent="0.35">
      <c r="B48" s="963" t="s">
        <v>6126</v>
      </c>
      <c r="C48" s="963" t="s">
        <v>284</v>
      </c>
      <c r="D48" s="959" t="s">
        <v>302</v>
      </c>
      <c r="E48" s="964">
        <v>6.2392282926829266</v>
      </c>
    </row>
    <row r="49" spans="2:5" outlineLevel="1" x14ac:dyDescent="0.35">
      <c r="B49" s="963" t="s">
        <v>6127</v>
      </c>
      <c r="C49" s="963" t="s">
        <v>284</v>
      </c>
      <c r="D49" s="959" t="s">
        <v>303</v>
      </c>
      <c r="E49" s="964">
        <v>0.55956760975609754</v>
      </c>
    </row>
    <row r="50" spans="2:5" outlineLevel="1" x14ac:dyDescent="0.35">
      <c r="B50" s="963" t="s">
        <v>6128</v>
      </c>
      <c r="C50" s="963" t="s">
        <v>284</v>
      </c>
      <c r="D50" s="959" t="s">
        <v>304</v>
      </c>
      <c r="E50" s="964">
        <v>0.4903698130081301</v>
      </c>
    </row>
    <row r="51" spans="2:5" outlineLevel="1" x14ac:dyDescent="0.35">
      <c r="B51" s="963" t="s">
        <v>6129</v>
      </c>
      <c r="C51" s="963" t="s">
        <v>284</v>
      </c>
      <c r="D51" s="959" t="s">
        <v>305</v>
      </c>
      <c r="E51" s="964">
        <v>0.60272006504065034</v>
      </c>
    </row>
    <row r="52" spans="2:5" outlineLevel="1" x14ac:dyDescent="0.35">
      <c r="B52" s="963" t="s">
        <v>6130</v>
      </c>
      <c r="C52" s="963" t="s">
        <v>284</v>
      </c>
      <c r="D52" s="959" t="s">
        <v>306</v>
      </c>
      <c r="E52" s="964">
        <v>0.88041951219512193</v>
      </c>
    </row>
    <row r="53" spans="2:5" outlineLevel="1" x14ac:dyDescent="0.35">
      <c r="B53" s="963" t="s">
        <v>6131</v>
      </c>
      <c r="C53" s="963" t="s">
        <v>284</v>
      </c>
      <c r="D53" s="959" t="s">
        <v>307</v>
      </c>
      <c r="E53" s="964">
        <v>0.867889837398374</v>
      </c>
    </row>
    <row r="54" spans="2:5" outlineLevel="1" x14ac:dyDescent="0.35">
      <c r="B54" s="963" t="s">
        <v>6132</v>
      </c>
      <c r="C54" s="963" t="s">
        <v>284</v>
      </c>
      <c r="D54" s="959" t="s">
        <v>308</v>
      </c>
      <c r="E54" s="964">
        <v>1.3285437398373985</v>
      </c>
    </row>
    <row r="55" spans="2:5" outlineLevel="1" x14ac:dyDescent="0.35">
      <c r="B55" s="963" t="s">
        <v>6133</v>
      </c>
      <c r="C55" s="963" t="s">
        <v>284</v>
      </c>
      <c r="D55" s="959" t="s">
        <v>309</v>
      </c>
      <c r="E55" s="964">
        <v>1.1926777235772359</v>
      </c>
    </row>
    <row r="56" spans="2:5" outlineLevel="1" x14ac:dyDescent="0.35">
      <c r="B56" s="963" t="s">
        <v>6134</v>
      </c>
      <c r="C56" s="963" t="s">
        <v>284</v>
      </c>
      <c r="D56" s="959" t="s">
        <v>310</v>
      </c>
      <c r="E56" s="964">
        <v>1.4349519512195121</v>
      </c>
    </row>
    <row r="57" spans="2:5" outlineLevel="1" x14ac:dyDescent="0.35">
      <c r="B57" s="963" t="s">
        <v>6135</v>
      </c>
      <c r="C57" s="963" t="s">
        <v>284</v>
      </c>
      <c r="D57" s="959" t="s">
        <v>311</v>
      </c>
      <c r="E57" s="964">
        <v>0.965180406504065</v>
      </c>
    </row>
    <row r="58" spans="2:5" outlineLevel="1" x14ac:dyDescent="0.35">
      <c r="B58" s="963" t="s">
        <v>6136</v>
      </c>
      <c r="C58" s="963" t="s">
        <v>284</v>
      </c>
      <c r="D58" s="959" t="s">
        <v>312</v>
      </c>
      <c r="E58" s="964">
        <v>0.965180406504065</v>
      </c>
    </row>
    <row r="59" spans="2:5" outlineLevel="1" x14ac:dyDescent="0.35">
      <c r="B59" s="963" t="s">
        <v>6137</v>
      </c>
      <c r="C59" s="963" t="s">
        <v>284</v>
      </c>
      <c r="D59" s="959" t="s">
        <v>313</v>
      </c>
      <c r="E59" s="964">
        <v>0.965180406504065</v>
      </c>
    </row>
    <row r="60" spans="2:5" outlineLevel="1" x14ac:dyDescent="0.35">
      <c r="B60" s="963" t="s">
        <v>6138</v>
      </c>
      <c r="C60" s="963" t="s">
        <v>284</v>
      </c>
      <c r="D60" s="959" t="s">
        <v>314</v>
      </c>
      <c r="E60" s="964">
        <v>0.965180406504065</v>
      </c>
    </row>
    <row r="61" spans="2:5" outlineLevel="1" x14ac:dyDescent="0.35">
      <c r="B61" s="963" t="s">
        <v>6139</v>
      </c>
      <c r="C61" s="963" t="s">
        <v>284</v>
      </c>
      <c r="D61" s="959" t="s">
        <v>315</v>
      </c>
      <c r="E61" s="964">
        <v>0.965180406504065</v>
      </c>
    </row>
    <row r="62" spans="2:5" outlineLevel="1" x14ac:dyDescent="0.35">
      <c r="B62" s="963" t="s">
        <v>6140</v>
      </c>
      <c r="C62" s="963" t="s">
        <v>284</v>
      </c>
      <c r="D62" s="959" t="s">
        <v>316</v>
      </c>
      <c r="E62" s="964">
        <v>0.39626480487804883</v>
      </c>
    </row>
    <row r="63" spans="2:5" outlineLevel="1" x14ac:dyDescent="0.35">
      <c r="B63" s="963" t="s">
        <v>6141</v>
      </c>
      <c r="C63" s="963" t="s">
        <v>284</v>
      </c>
      <c r="D63" s="959" t="s">
        <v>317</v>
      </c>
      <c r="E63" s="964">
        <v>0.39626480487804883</v>
      </c>
    </row>
    <row r="64" spans="2:5" outlineLevel="1" x14ac:dyDescent="0.35">
      <c r="B64" s="963" t="s">
        <v>6142</v>
      </c>
      <c r="C64" s="963" t="s">
        <v>284</v>
      </c>
      <c r="D64" s="959" t="s">
        <v>318</v>
      </c>
      <c r="E64" s="964">
        <v>0.2859498861788618</v>
      </c>
    </row>
    <row r="65" spans="2:5" outlineLevel="1" x14ac:dyDescent="0.35">
      <c r="B65" s="963" t="s">
        <v>6143</v>
      </c>
      <c r="C65" s="963" t="s">
        <v>284</v>
      </c>
      <c r="D65" s="959" t="s">
        <v>319</v>
      </c>
      <c r="E65" s="964">
        <v>3.8639765040650405</v>
      </c>
    </row>
    <row r="66" spans="2:5" outlineLevel="1" x14ac:dyDescent="0.35">
      <c r="B66" s="963" t="s">
        <v>6144</v>
      </c>
      <c r="C66" s="963" t="s">
        <v>284</v>
      </c>
      <c r="D66" s="959" t="s">
        <v>320</v>
      </c>
      <c r="E66" s="964">
        <v>4.8135359349593498</v>
      </c>
    </row>
    <row r="67" spans="2:5" outlineLevel="1" x14ac:dyDescent="0.35">
      <c r="B67" s="963" t="s">
        <v>6145</v>
      </c>
      <c r="C67" s="963" t="s">
        <v>284</v>
      </c>
      <c r="D67" s="959" t="s">
        <v>321</v>
      </c>
      <c r="E67" s="964">
        <v>40.344121138211385</v>
      </c>
    </row>
    <row r="68" spans="2:5" outlineLevel="1" x14ac:dyDescent="0.35">
      <c r="B68" s="963" t="s">
        <v>6146</v>
      </c>
      <c r="C68" s="963" t="s">
        <v>284</v>
      </c>
      <c r="D68" s="959" t="s">
        <v>322</v>
      </c>
      <c r="E68" s="964">
        <v>842.69666666666672</v>
      </c>
    </row>
    <row r="69" spans="2:5" outlineLevel="1" x14ac:dyDescent="0.35">
      <c r="B69" s="963" t="s">
        <v>6147</v>
      </c>
      <c r="C69" s="963" t="s">
        <v>284</v>
      </c>
      <c r="D69" s="959" t="s">
        <v>323</v>
      </c>
      <c r="E69" s="964">
        <v>3.4421882113821134E-2</v>
      </c>
    </row>
    <row r="70" spans="2:5" outlineLevel="1" x14ac:dyDescent="0.35">
      <c r="B70" s="963" t="s">
        <v>6148</v>
      </c>
      <c r="C70" s="963" t="s">
        <v>284</v>
      </c>
      <c r="D70" s="959" t="s">
        <v>324</v>
      </c>
      <c r="E70" s="964">
        <v>0.42017525203252032</v>
      </c>
    </row>
    <row r="71" spans="2:5" outlineLevel="1" x14ac:dyDescent="0.35">
      <c r="B71" s="963" t="s">
        <v>6149</v>
      </c>
      <c r="C71" s="963" t="s">
        <v>284</v>
      </c>
      <c r="D71" s="959" t="s">
        <v>325</v>
      </c>
      <c r="E71" s="964">
        <v>222.77688617886179</v>
      </c>
    </row>
    <row r="72" spans="2:5" outlineLevel="1" x14ac:dyDescent="0.35">
      <c r="B72" s="963" t="s">
        <v>6150</v>
      </c>
      <c r="C72" s="963" t="s">
        <v>284</v>
      </c>
      <c r="D72" s="959" t="s">
        <v>326</v>
      </c>
      <c r="E72" s="964">
        <v>218.56592682926831</v>
      </c>
    </row>
    <row r="73" spans="2:5" outlineLevel="1" x14ac:dyDescent="0.35">
      <c r="B73" s="963" t="s">
        <v>6151</v>
      </c>
      <c r="C73" s="963" t="s">
        <v>284</v>
      </c>
      <c r="D73" s="959" t="s">
        <v>327</v>
      </c>
      <c r="E73" s="964">
        <v>17.269437398373984</v>
      </c>
    </row>
    <row r="74" spans="2:5" outlineLevel="1" x14ac:dyDescent="0.35">
      <c r="B74" s="963" t="s">
        <v>6152</v>
      </c>
      <c r="C74" s="963" t="s">
        <v>284</v>
      </c>
      <c r="D74" s="959" t="s">
        <v>328</v>
      </c>
      <c r="E74" s="964">
        <v>3.4167294308943088</v>
      </c>
    </row>
    <row r="75" spans="2:5" outlineLevel="1" x14ac:dyDescent="0.35">
      <c r="B75" s="963" t="s">
        <v>6153</v>
      </c>
      <c r="C75" s="963" t="s">
        <v>284</v>
      </c>
      <c r="D75" s="959" t="s">
        <v>329</v>
      </c>
      <c r="E75" s="964">
        <v>0.4098100569105691</v>
      </c>
    </row>
    <row r="76" spans="2:5" outlineLevel="1" x14ac:dyDescent="0.35">
      <c r="B76" s="963" t="s">
        <v>6154</v>
      </c>
      <c r="C76" s="963" t="s">
        <v>284</v>
      </c>
      <c r="D76" s="959" t="s">
        <v>330</v>
      </c>
      <c r="E76" s="964">
        <v>2.7353071544715446</v>
      </c>
    </row>
    <row r="77" spans="2:5" outlineLevel="1" x14ac:dyDescent="0.35">
      <c r="B77" s="963" t="s">
        <v>6155</v>
      </c>
      <c r="C77" s="963" t="s">
        <v>284</v>
      </c>
      <c r="D77" s="959" t="s">
        <v>331</v>
      </c>
      <c r="E77" s="964">
        <v>0.32</v>
      </c>
    </row>
    <row r="78" spans="2:5" outlineLevel="1" x14ac:dyDescent="0.35">
      <c r="B78" s="963" t="s">
        <v>6156</v>
      </c>
      <c r="C78" s="963" t="s">
        <v>284</v>
      </c>
      <c r="D78" s="959" t="s">
        <v>332</v>
      </c>
      <c r="E78" s="964">
        <v>0.18256483739837398</v>
      </c>
    </row>
    <row r="79" spans="2:5" outlineLevel="1" x14ac:dyDescent="0.35">
      <c r="B79" s="963" t="s">
        <v>6157</v>
      </c>
      <c r="C79" s="963" t="s">
        <v>284</v>
      </c>
      <c r="D79" s="959" t="s">
        <v>333</v>
      </c>
      <c r="E79" s="964">
        <v>0.63695403252032523</v>
      </c>
    </row>
    <row r="80" spans="2:5" outlineLevel="1" x14ac:dyDescent="0.35">
      <c r="B80" s="963" t="s">
        <v>6158</v>
      </c>
      <c r="C80" s="963" t="s">
        <v>284</v>
      </c>
      <c r="D80" s="959" t="s">
        <v>334</v>
      </c>
      <c r="E80" s="964">
        <v>0.46996033333333337</v>
      </c>
    </row>
    <row r="81" spans="2:5" outlineLevel="1" x14ac:dyDescent="0.35">
      <c r="B81" s="963" t="s">
        <v>6159</v>
      </c>
      <c r="C81" s="963" t="s">
        <v>284</v>
      </c>
      <c r="D81" s="959" t="s">
        <v>335</v>
      </c>
      <c r="E81" s="964">
        <v>8.8919999999999999E-2</v>
      </c>
    </row>
    <row r="82" spans="2:5" outlineLevel="1" x14ac:dyDescent="0.35">
      <c r="B82" s="963" t="s">
        <v>6160</v>
      </c>
      <c r="C82" s="963" t="s">
        <v>284</v>
      </c>
      <c r="D82" s="959" t="s">
        <v>336</v>
      </c>
      <c r="E82" s="964">
        <v>1.9588621138211382</v>
      </c>
    </row>
    <row r="83" spans="2:5" outlineLevel="1" x14ac:dyDescent="0.35">
      <c r="B83" s="963" t="s">
        <v>6161</v>
      </c>
      <c r="C83" s="963" t="s">
        <v>284</v>
      </c>
      <c r="D83" s="959" t="s">
        <v>337</v>
      </c>
      <c r="E83" s="964">
        <v>1.8837011382113822</v>
      </c>
    </row>
    <row r="84" spans="2:5" outlineLevel="1" x14ac:dyDescent="0.35">
      <c r="B84" s="963" t="s">
        <v>6162</v>
      </c>
      <c r="C84" s="963" t="s">
        <v>284</v>
      </c>
      <c r="D84" s="959" t="s">
        <v>338</v>
      </c>
      <c r="E84" s="964">
        <v>0.96314642276422768</v>
      </c>
    </row>
    <row r="85" spans="2:5" outlineLevel="1" x14ac:dyDescent="0.35">
      <c r="B85" s="963" t="s">
        <v>6163</v>
      </c>
      <c r="C85" s="963" t="s">
        <v>284</v>
      </c>
      <c r="D85" s="959" t="s">
        <v>339</v>
      </c>
      <c r="E85" s="964">
        <v>3.5202429268292681</v>
      </c>
    </row>
    <row r="86" spans="2:5" outlineLevel="1" x14ac:dyDescent="0.35">
      <c r="B86" s="963" t="s">
        <v>6164</v>
      </c>
      <c r="C86" s="963" t="s">
        <v>284</v>
      </c>
      <c r="D86" s="959" t="s">
        <v>340</v>
      </c>
      <c r="E86" s="964">
        <v>2.1999230081300811</v>
      </c>
    </row>
    <row r="87" spans="2:5" outlineLevel="1" x14ac:dyDescent="0.35">
      <c r="B87" s="963" t="s">
        <v>6165</v>
      </c>
      <c r="C87" s="963" t="s">
        <v>284</v>
      </c>
      <c r="D87" s="959" t="s">
        <v>341</v>
      </c>
      <c r="E87" s="964">
        <v>0.35009629268292686</v>
      </c>
    </row>
    <row r="88" spans="2:5" outlineLevel="1" x14ac:dyDescent="0.35">
      <c r="B88" s="963" t="s">
        <v>6166</v>
      </c>
      <c r="C88" s="963" t="s">
        <v>284</v>
      </c>
      <c r="D88" s="959" t="s">
        <v>342</v>
      </c>
      <c r="E88" s="964">
        <v>4.2453908943089429</v>
      </c>
    </row>
    <row r="89" spans="2:5" outlineLevel="1" x14ac:dyDescent="0.35">
      <c r="B89" s="963" t="s">
        <v>6167</v>
      </c>
      <c r="C89" s="963" t="s">
        <v>284</v>
      </c>
      <c r="D89" s="959" t="s">
        <v>343</v>
      </c>
      <c r="E89" s="964">
        <v>1.2147737398373983</v>
      </c>
    </row>
    <row r="90" spans="2:5" outlineLevel="1" x14ac:dyDescent="0.35">
      <c r="B90" s="963" t="s">
        <v>6168</v>
      </c>
      <c r="C90" s="963" t="s">
        <v>284</v>
      </c>
      <c r="D90" s="959" t="s">
        <v>344</v>
      </c>
      <c r="E90" s="964">
        <v>0.77593456910569103</v>
      </c>
    </row>
    <row r="91" spans="2:5" outlineLevel="1" x14ac:dyDescent="0.35">
      <c r="B91" s="963" t="s">
        <v>6169</v>
      </c>
      <c r="C91" s="963" t="s">
        <v>284</v>
      </c>
      <c r="D91" s="959" t="s">
        <v>345</v>
      </c>
      <c r="E91" s="964">
        <v>2.203580162601626</v>
      </c>
    </row>
    <row r="92" spans="2:5" outlineLevel="1" x14ac:dyDescent="0.35">
      <c r="B92" s="963" t="s">
        <v>6170</v>
      </c>
      <c r="C92" s="963" t="s">
        <v>284</v>
      </c>
      <c r="D92" s="959" t="s">
        <v>346</v>
      </c>
      <c r="E92" s="964">
        <v>0.48851531707317075</v>
      </c>
    </row>
    <row r="93" spans="2:5" outlineLevel="1" x14ac:dyDescent="0.35">
      <c r="B93" s="963" t="s">
        <v>6171</v>
      </c>
      <c r="C93" s="963" t="s">
        <v>284</v>
      </c>
      <c r="D93" s="959" t="s">
        <v>347</v>
      </c>
      <c r="E93" s="964">
        <v>1.3946769918699187</v>
      </c>
    </row>
    <row r="94" spans="2:5" outlineLevel="1" x14ac:dyDescent="0.35">
      <c r="B94" s="963" t="s">
        <v>6172</v>
      </c>
      <c r="C94" s="963" t="s">
        <v>284</v>
      </c>
      <c r="D94" s="959" t="s">
        <v>348</v>
      </c>
      <c r="E94" s="964">
        <v>0.75326778861788624</v>
      </c>
    </row>
    <row r="95" spans="2:5" outlineLevel="1" x14ac:dyDescent="0.35">
      <c r="B95" s="963" t="s">
        <v>6173</v>
      </c>
      <c r="C95" s="963" t="s">
        <v>284</v>
      </c>
      <c r="D95" s="959" t="s">
        <v>349</v>
      </c>
      <c r="E95" s="964">
        <v>0.9</v>
      </c>
    </row>
    <row r="96" spans="2:5" outlineLevel="1" x14ac:dyDescent="0.35">
      <c r="B96" s="963" t="s">
        <v>6174</v>
      </c>
      <c r="C96" s="963" t="s">
        <v>284</v>
      </c>
      <c r="D96" s="959" t="s">
        <v>350</v>
      </c>
      <c r="E96" s="964">
        <v>0.71000000000000008</v>
      </c>
    </row>
    <row r="97" spans="2:5" outlineLevel="1" x14ac:dyDescent="0.35">
      <c r="B97" s="963" t="s">
        <v>6175</v>
      </c>
      <c r="C97" s="963" t="s">
        <v>284</v>
      </c>
      <c r="D97" s="959" t="s">
        <v>351</v>
      </c>
      <c r="E97" s="964">
        <v>0.78775592682926832</v>
      </c>
    </row>
    <row r="98" spans="2:5" outlineLevel="1" x14ac:dyDescent="0.35">
      <c r="B98" s="963" t="s">
        <v>6176</v>
      </c>
      <c r="C98" s="963" t="s">
        <v>284</v>
      </c>
      <c r="D98" s="959" t="s">
        <v>352</v>
      </c>
      <c r="E98" s="964">
        <v>11.771462601626016</v>
      </c>
    </row>
    <row r="99" spans="2:5" outlineLevel="1" x14ac:dyDescent="0.35">
      <c r="B99" s="963" t="s">
        <v>6177</v>
      </c>
      <c r="C99" s="963" t="s">
        <v>284</v>
      </c>
      <c r="D99" s="959" t="s">
        <v>353</v>
      </c>
      <c r="E99" s="964">
        <v>0.24351131707317075</v>
      </c>
    </row>
    <row r="100" spans="2:5" outlineLevel="1" x14ac:dyDescent="0.35">
      <c r="B100" s="963" t="s">
        <v>6178</v>
      </c>
      <c r="C100" s="963" t="s">
        <v>284</v>
      </c>
      <c r="D100" s="959" t="s">
        <v>354</v>
      </c>
      <c r="E100" s="964">
        <v>0.3563147642276423</v>
      </c>
    </row>
    <row r="101" spans="2:5" outlineLevel="1" x14ac:dyDescent="0.35">
      <c r="B101" s="963" t="s">
        <v>6179</v>
      </c>
      <c r="C101" s="963" t="s">
        <v>284</v>
      </c>
      <c r="D101" s="959" t="s">
        <v>355</v>
      </c>
      <c r="E101" s="964">
        <v>2.3434218699186995</v>
      </c>
    </row>
    <row r="102" spans="2:5" outlineLevel="1" x14ac:dyDescent="0.35">
      <c r="B102" s="963" t="s">
        <v>6180</v>
      </c>
      <c r="C102" s="963" t="s">
        <v>284</v>
      </c>
      <c r="D102" s="959" t="s">
        <v>356</v>
      </c>
      <c r="E102" s="964">
        <v>50.747232520325198</v>
      </c>
    </row>
    <row r="103" spans="2:5" outlineLevel="1" x14ac:dyDescent="0.35">
      <c r="B103" s="963" t="s">
        <v>6181</v>
      </c>
      <c r="C103" s="963" t="s">
        <v>284</v>
      </c>
      <c r="D103" s="959" t="s">
        <v>357</v>
      </c>
      <c r="E103" s="964">
        <v>3.2493729268292686</v>
      </c>
    </row>
    <row r="104" spans="2:5" outlineLevel="1" x14ac:dyDescent="0.35">
      <c r="B104" s="963" t="s">
        <v>6182</v>
      </c>
      <c r="C104" s="963" t="s">
        <v>284</v>
      </c>
      <c r="D104" s="959" t="s">
        <v>358</v>
      </c>
      <c r="E104" s="964">
        <v>5.0186500000000001</v>
      </c>
    </row>
    <row r="105" spans="2:5" outlineLevel="1" x14ac:dyDescent="0.35">
      <c r="B105" s="963" t="s">
        <v>6183</v>
      </c>
      <c r="C105" s="963" t="s">
        <v>284</v>
      </c>
      <c r="D105" s="959" t="s">
        <v>359</v>
      </c>
      <c r="E105" s="964">
        <v>9.1527707317073173</v>
      </c>
    </row>
    <row r="106" spans="2:5" outlineLevel="1" x14ac:dyDescent="0.35">
      <c r="B106" s="963" t="s">
        <v>6184</v>
      </c>
      <c r="C106" s="963" t="s">
        <v>284</v>
      </c>
      <c r="D106" s="959" t="s">
        <v>360</v>
      </c>
      <c r="E106" s="964">
        <v>0.53405607317073167</v>
      </c>
    </row>
    <row r="107" spans="2:5" outlineLevel="1" x14ac:dyDescent="0.35">
      <c r="B107" s="963" t="s">
        <v>6185</v>
      </c>
      <c r="C107" s="963" t="s">
        <v>284</v>
      </c>
      <c r="D107" s="959" t="s">
        <v>361</v>
      </c>
      <c r="E107" s="964">
        <v>0.91518756097560983</v>
      </c>
    </row>
    <row r="108" spans="2:5" outlineLevel="1" x14ac:dyDescent="0.35">
      <c r="B108" s="963" t="s">
        <v>6186</v>
      </c>
      <c r="C108" s="963" t="s">
        <v>284</v>
      </c>
      <c r="D108" s="959" t="s">
        <v>362</v>
      </c>
      <c r="E108" s="964">
        <v>1.8155526016260164</v>
      </c>
    </row>
    <row r="109" spans="2:5" outlineLevel="1" x14ac:dyDescent="0.35">
      <c r="B109" s="963" t="s">
        <v>6187</v>
      </c>
      <c r="C109" s="963" t="s">
        <v>284</v>
      </c>
      <c r="D109" s="959" t="s">
        <v>363</v>
      </c>
      <c r="E109" s="964">
        <v>0.60589052845528457</v>
      </c>
    </row>
    <row r="110" spans="2:5" outlineLevel="1" x14ac:dyDescent="0.35">
      <c r="B110" s="963" t="s">
        <v>6188</v>
      </c>
      <c r="C110" s="963" t="s">
        <v>284</v>
      </c>
      <c r="D110" s="959" t="s">
        <v>364</v>
      </c>
      <c r="E110" s="964">
        <v>0.71255576422764233</v>
      </c>
    </row>
    <row r="111" spans="2:5" outlineLevel="1" x14ac:dyDescent="0.35">
      <c r="B111" s="963" t="s">
        <v>6189</v>
      </c>
      <c r="C111" s="963" t="s">
        <v>284</v>
      </c>
      <c r="D111" s="959" t="s">
        <v>365</v>
      </c>
      <c r="E111" s="964">
        <v>45.095508130081306</v>
      </c>
    </row>
    <row r="112" spans="2:5" outlineLevel="1" x14ac:dyDescent="0.35">
      <c r="B112" s="963" t="s">
        <v>6190</v>
      </c>
      <c r="C112" s="963" t="s">
        <v>284</v>
      </c>
      <c r="D112" s="959" t="s">
        <v>366</v>
      </c>
      <c r="E112" s="964">
        <v>24.595508130081299</v>
      </c>
    </row>
    <row r="113" spans="2:5" outlineLevel="1" x14ac:dyDescent="0.35">
      <c r="B113" s="963" t="s">
        <v>6191</v>
      </c>
      <c r="C113" s="963" t="s">
        <v>284</v>
      </c>
      <c r="D113" s="959" t="s">
        <v>367</v>
      </c>
      <c r="E113" s="964">
        <v>2.5179704065040651</v>
      </c>
    </row>
    <row r="114" spans="2:5" outlineLevel="1" x14ac:dyDescent="0.35">
      <c r="B114" s="963" t="s">
        <v>6192</v>
      </c>
      <c r="C114" s="963" t="s">
        <v>284</v>
      </c>
      <c r="D114" s="959" t="s">
        <v>368</v>
      </c>
      <c r="E114" s="964">
        <v>3.4537599186991872</v>
      </c>
    </row>
    <row r="115" spans="2:5" outlineLevel="1" x14ac:dyDescent="0.35">
      <c r="B115" s="963" t="s">
        <v>6193</v>
      </c>
      <c r="C115" s="963" t="s">
        <v>284</v>
      </c>
      <c r="D115" s="959" t="s">
        <v>369</v>
      </c>
      <c r="E115" s="964">
        <v>1.1394494308943088</v>
      </c>
    </row>
    <row r="116" spans="2:5" outlineLevel="1" x14ac:dyDescent="0.35">
      <c r="B116" s="963" t="s">
        <v>6194</v>
      </c>
      <c r="C116" s="963" t="s">
        <v>284</v>
      </c>
      <c r="D116" s="959" t="s">
        <v>370</v>
      </c>
      <c r="E116" s="964">
        <v>0.16170242276422764</v>
      </c>
    </row>
    <row r="117" spans="2:5" outlineLevel="1" x14ac:dyDescent="0.35">
      <c r="B117" s="963" t="s">
        <v>6195</v>
      </c>
      <c r="C117" s="963" t="s">
        <v>284</v>
      </c>
      <c r="D117" s="959" t="s">
        <v>371</v>
      </c>
      <c r="E117" s="964">
        <v>6.0000000000000005E-2</v>
      </c>
    </row>
    <row r="118" spans="2:5" outlineLevel="1" x14ac:dyDescent="0.35">
      <c r="B118" s="963" t="s">
        <v>6196</v>
      </c>
      <c r="C118" s="963" t="s">
        <v>284</v>
      </c>
      <c r="D118" s="959" t="s">
        <v>372</v>
      </c>
      <c r="E118" s="964">
        <v>6.0000000000000005E-2</v>
      </c>
    </row>
    <row r="119" spans="2:5" outlineLevel="1" x14ac:dyDescent="0.35">
      <c r="B119" s="963" t="s">
        <v>6197</v>
      </c>
      <c r="C119" s="963" t="s">
        <v>284</v>
      </c>
      <c r="D119" s="959" t="s">
        <v>373</v>
      </c>
      <c r="E119" s="964">
        <v>2.2107842276422764</v>
      </c>
    </row>
    <row r="120" spans="2:5" outlineLevel="1" x14ac:dyDescent="0.35">
      <c r="B120" s="963" t="s">
        <v>6198</v>
      </c>
      <c r="C120" s="963" t="s">
        <v>284</v>
      </c>
      <c r="D120" s="959" t="s">
        <v>374</v>
      </c>
      <c r="E120" s="964">
        <v>0.75326778861788624</v>
      </c>
    </row>
    <row r="121" spans="2:5" outlineLevel="1" x14ac:dyDescent="0.35">
      <c r="B121" s="963" t="s">
        <v>6199</v>
      </c>
      <c r="C121" s="963" t="s">
        <v>284</v>
      </c>
      <c r="D121" s="959" t="s">
        <v>375</v>
      </c>
      <c r="E121" s="964">
        <v>0.64999999999999991</v>
      </c>
    </row>
    <row r="122" spans="2:5" outlineLevel="1" x14ac:dyDescent="0.35">
      <c r="B122" s="963" t="s">
        <v>6200</v>
      </c>
      <c r="C122" s="963" t="s">
        <v>284</v>
      </c>
      <c r="D122" s="959" t="s">
        <v>376</v>
      </c>
      <c r="E122" s="964">
        <v>0.86</v>
      </c>
    </row>
    <row r="123" spans="2:5" outlineLevel="1" x14ac:dyDescent="0.35">
      <c r="B123" s="963" t="s">
        <v>6201</v>
      </c>
      <c r="C123" s="963" t="s">
        <v>284</v>
      </c>
      <c r="D123" s="959" t="s">
        <v>377</v>
      </c>
      <c r="E123" s="964">
        <v>0.75442259349593499</v>
      </c>
    </row>
    <row r="124" spans="2:5" outlineLevel="1" x14ac:dyDescent="0.35">
      <c r="B124" s="963" t="s">
        <v>6202</v>
      </c>
      <c r="C124" s="963" t="s">
        <v>284</v>
      </c>
      <c r="D124" s="959" t="s">
        <v>378</v>
      </c>
      <c r="E124" s="964">
        <v>0.63</v>
      </c>
    </row>
    <row r="125" spans="2:5" outlineLevel="1" x14ac:dyDescent="0.35">
      <c r="B125" s="963" t="s">
        <v>6203</v>
      </c>
      <c r="C125" s="963" t="s">
        <v>284</v>
      </c>
      <c r="D125" s="959" t="s">
        <v>379</v>
      </c>
      <c r="E125" s="964">
        <v>0.93</v>
      </c>
    </row>
    <row r="126" spans="2:5" outlineLevel="1" x14ac:dyDescent="0.35">
      <c r="B126" s="963" t="s">
        <v>6204</v>
      </c>
      <c r="C126" s="963" t="s">
        <v>284</v>
      </c>
      <c r="D126" s="959" t="s">
        <v>380</v>
      </c>
      <c r="E126" s="964">
        <v>1.3035710569105692</v>
      </c>
    </row>
    <row r="127" spans="2:5" outlineLevel="1" x14ac:dyDescent="0.35">
      <c r="B127" s="963" t="s">
        <v>6205</v>
      </c>
      <c r="C127" s="963" t="s">
        <v>284</v>
      </c>
      <c r="D127" s="959" t="s">
        <v>381</v>
      </c>
      <c r="E127" s="964">
        <v>3.4565816260162601</v>
      </c>
    </row>
    <row r="128" spans="2:5" outlineLevel="1" x14ac:dyDescent="0.35">
      <c r="B128" s="963" t="s">
        <v>6206</v>
      </c>
      <c r="C128" s="963" t="s">
        <v>284</v>
      </c>
      <c r="D128" s="959" t="s">
        <v>382</v>
      </c>
      <c r="E128" s="964">
        <v>0</v>
      </c>
    </row>
    <row r="129" spans="2:5" outlineLevel="1" x14ac:dyDescent="0.35">
      <c r="B129" s="963" t="s">
        <v>6207</v>
      </c>
      <c r="C129" s="963" t="s">
        <v>284</v>
      </c>
      <c r="D129" s="959" t="s">
        <v>383</v>
      </c>
      <c r="E129" s="964">
        <v>7.5444175609756101</v>
      </c>
    </row>
    <row r="130" spans="2:5" outlineLevel="1" x14ac:dyDescent="0.35">
      <c r="B130" s="963" t="s">
        <v>6208</v>
      </c>
      <c r="C130" s="963" t="s">
        <v>284</v>
      </c>
      <c r="D130" s="959" t="s">
        <v>384</v>
      </c>
      <c r="E130" s="964">
        <v>5.306738699186992</v>
      </c>
    </row>
    <row r="131" spans="2:5" outlineLevel="1" x14ac:dyDescent="0.35">
      <c r="B131" s="963" t="s">
        <v>6209</v>
      </c>
      <c r="C131" s="963" t="s">
        <v>284</v>
      </c>
      <c r="D131" s="959" t="s">
        <v>385</v>
      </c>
      <c r="E131" s="964">
        <v>17.942510569105693</v>
      </c>
    </row>
    <row r="132" spans="2:5" outlineLevel="1" x14ac:dyDescent="0.35">
      <c r="B132" s="963" t="s">
        <v>6210</v>
      </c>
      <c r="C132" s="963" t="s">
        <v>284</v>
      </c>
      <c r="D132" s="959" t="s">
        <v>386</v>
      </c>
      <c r="E132" s="964">
        <v>3.3310951219512197</v>
      </c>
    </row>
    <row r="133" spans="2:5" outlineLevel="1" x14ac:dyDescent="0.35">
      <c r="B133" s="963" t="s">
        <v>6211</v>
      </c>
      <c r="C133" s="963" t="s">
        <v>284</v>
      </c>
      <c r="D133" s="959" t="s">
        <v>387</v>
      </c>
      <c r="E133" s="964">
        <v>1.6400000000000001</v>
      </c>
    </row>
    <row r="134" spans="2:5" outlineLevel="1" x14ac:dyDescent="0.35">
      <c r="B134" s="963" t="s">
        <v>6212</v>
      </c>
      <c r="C134" s="963" t="s">
        <v>284</v>
      </c>
      <c r="D134" s="959" t="s">
        <v>388</v>
      </c>
      <c r="E134" s="964">
        <v>1.6400000000000001</v>
      </c>
    </row>
    <row r="135" spans="2:5" outlineLevel="1" x14ac:dyDescent="0.35">
      <c r="B135" s="963" t="s">
        <v>6213</v>
      </c>
      <c r="C135" s="963" t="s">
        <v>284</v>
      </c>
      <c r="D135" s="959" t="s">
        <v>389</v>
      </c>
      <c r="E135" s="964">
        <v>3.3067695934959351</v>
      </c>
    </row>
    <row r="136" spans="2:5" outlineLevel="1" x14ac:dyDescent="0.35">
      <c r="B136" s="963" t="s">
        <v>6214</v>
      </c>
      <c r="C136" s="963" t="s">
        <v>284</v>
      </c>
      <c r="D136" s="959" t="s">
        <v>390</v>
      </c>
      <c r="E136" s="964">
        <v>9.8541048780487817</v>
      </c>
    </row>
    <row r="137" spans="2:5" outlineLevel="1" x14ac:dyDescent="0.35">
      <c r="B137" s="963" t="s">
        <v>6215</v>
      </c>
      <c r="C137" s="963" t="s">
        <v>284</v>
      </c>
      <c r="D137" s="959" t="s">
        <v>391</v>
      </c>
      <c r="E137" s="964">
        <v>4.8142508130081296</v>
      </c>
    </row>
    <row r="138" spans="2:5" outlineLevel="1" x14ac:dyDescent="0.35">
      <c r="B138" s="963" t="s">
        <v>6216</v>
      </c>
      <c r="C138" s="963" t="s">
        <v>284</v>
      </c>
      <c r="D138" s="959" t="s">
        <v>392</v>
      </c>
      <c r="E138" s="964">
        <v>1.86</v>
      </c>
    </row>
    <row r="139" spans="2:5" outlineLevel="1" x14ac:dyDescent="0.35">
      <c r="B139" s="963" t="s">
        <v>6217</v>
      </c>
      <c r="C139" s="963" t="s">
        <v>284</v>
      </c>
      <c r="D139" s="959" t="s">
        <v>393</v>
      </c>
      <c r="E139" s="964">
        <v>1.98</v>
      </c>
    </row>
    <row r="140" spans="2:5" outlineLevel="1" x14ac:dyDescent="0.35">
      <c r="B140" s="963" t="s">
        <v>6218</v>
      </c>
      <c r="C140" s="963" t="s">
        <v>284</v>
      </c>
      <c r="D140" s="959" t="s">
        <v>394</v>
      </c>
      <c r="E140" s="964">
        <v>0.35009629268292686</v>
      </c>
    </row>
    <row r="141" spans="2:5" outlineLevel="1" x14ac:dyDescent="0.35">
      <c r="B141" s="963" t="s">
        <v>6219</v>
      </c>
      <c r="C141" s="963" t="s">
        <v>284</v>
      </c>
      <c r="D141" s="959" t="s">
        <v>395</v>
      </c>
      <c r="E141" s="964">
        <v>1.7028000000000001</v>
      </c>
    </row>
    <row r="142" spans="2:5" outlineLevel="1" x14ac:dyDescent="0.35">
      <c r="B142" s="963" t="s">
        <v>6220</v>
      </c>
      <c r="C142" s="963" t="s">
        <v>284</v>
      </c>
      <c r="D142" s="959" t="s">
        <v>396</v>
      </c>
      <c r="E142" s="964">
        <v>1.86</v>
      </c>
    </row>
    <row r="143" spans="2:5" outlineLevel="1" x14ac:dyDescent="0.35">
      <c r="B143" s="963" t="s">
        <v>6221</v>
      </c>
      <c r="C143" s="963" t="s">
        <v>284</v>
      </c>
      <c r="D143" s="959" t="s">
        <v>397</v>
      </c>
      <c r="E143" s="964">
        <v>4.0664313821138212</v>
      </c>
    </row>
    <row r="144" spans="2:5" outlineLevel="1" x14ac:dyDescent="0.35">
      <c r="B144" s="963" t="s">
        <v>6222</v>
      </c>
      <c r="C144" s="963" t="s">
        <v>284</v>
      </c>
      <c r="D144" s="959" t="s">
        <v>398</v>
      </c>
      <c r="E144" s="964">
        <v>1.4336043089430894</v>
      </c>
    </row>
    <row r="145" spans="2:5" outlineLevel="1" x14ac:dyDescent="0.35">
      <c r="B145" s="963" t="s">
        <v>6223</v>
      </c>
      <c r="C145" s="963" t="s">
        <v>284</v>
      </c>
      <c r="D145" s="959" t="s">
        <v>399</v>
      </c>
      <c r="E145" s="964">
        <v>1.0818731707317073</v>
      </c>
    </row>
    <row r="146" spans="2:5" outlineLevel="1" x14ac:dyDescent="0.35">
      <c r="B146" s="963" t="s">
        <v>6224</v>
      </c>
      <c r="C146" s="963" t="s">
        <v>284</v>
      </c>
      <c r="D146" s="959" t="s">
        <v>400</v>
      </c>
      <c r="E146" s="964">
        <v>2.23</v>
      </c>
    </row>
    <row r="147" spans="2:5" outlineLevel="1" x14ac:dyDescent="0.35">
      <c r="B147" s="963" t="s">
        <v>6225</v>
      </c>
      <c r="C147" s="963" t="s">
        <v>284</v>
      </c>
      <c r="D147" s="959" t="s">
        <v>401</v>
      </c>
      <c r="E147" s="964">
        <v>1.58</v>
      </c>
    </row>
    <row r="148" spans="2:5" outlineLevel="1" x14ac:dyDescent="0.35">
      <c r="B148" s="963" t="s">
        <v>6226</v>
      </c>
      <c r="C148" s="963" t="s">
        <v>284</v>
      </c>
      <c r="D148" s="959" t="s">
        <v>402</v>
      </c>
      <c r="E148" s="964">
        <v>1.1743963414634147</v>
      </c>
    </row>
    <row r="149" spans="2:5" outlineLevel="1" x14ac:dyDescent="0.35">
      <c r="B149" s="963" t="s">
        <v>6227</v>
      </c>
      <c r="C149" s="963" t="s">
        <v>284</v>
      </c>
      <c r="D149" s="959" t="s">
        <v>403</v>
      </c>
      <c r="E149" s="964">
        <v>2</v>
      </c>
    </row>
    <row r="150" spans="2:5" outlineLevel="1" x14ac:dyDescent="0.35">
      <c r="B150" s="963" t="s">
        <v>6228</v>
      </c>
      <c r="C150" s="963" t="s">
        <v>284</v>
      </c>
      <c r="D150" s="959" t="s">
        <v>404</v>
      </c>
      <c r="E150" s="964">
        <v>0.86054707317073165</v>
      </c>
    </row>
    <row r="151" spans="2:5" outlineLevel="1" x14ac:dyDescent="0.35">
      <c r="B151" s="963" t="s">
        <v>6229</v>
      </c>
      <c r="C151" s="963" t="s">
        <v>284</v>
      </c>
      <c r="D151" s="959" t="s">
        <v>405</v>
      </c>
      <c r="E151" s="964">
        <v>3.5030070731707315</v>
      </c>
    </row>
    <row r="152" spans="2:5" outlineLevel="1" x14ac:dyDescent="0.35">
      <c r="B152" s="963" t="s">
        <v>6230</v>
      </c>
      <c r="C152" s="963" t="s">
        <v>284</v>
      </c>
      <c r="D152" s="959" t="s">
        <v>406</v>
      </c>
      <c r="E152" s="964">
        <v>1.58</v>
      </c>
    </row>
    <row r="153" spans="2:5" outlineLevel="1" x14ac:dyDescent="0.35">
      <c r="B153" s="963" t="s">
        <v>6231</v>
      </c>
      <c r="C153" s="963" t="s">
        <v>284</v>
      </c>
      <c r="D153" s="959" t="s">
        <v>407</v>
      </c>
      <c r="E153" s="964">
        <v>2.2671808130081303</v>
      </c>
    </row>
    <row r="154" spans="2:5" outlineLevel="1" x14ac:dyDescent="0.35">
      <c r="B154" s="963" t="s">
        <v>6232</v>
      </c>
      <c r="C154" s="963" t="s">
        <v>284</v>
      </c>
      <c r="D154" s="959" t="s">
        <v>408</v>
      </c>
      <c r="E154" s="964">
        <v>0.35009629268292686</v>
      </c>
    </row>
    <row r="155" spans="2:5" outlineLevel="1" x14ac:dyDescent="0.35">
      <c r="B155" s="963" t="s">
        <v>6233</v>
      </c>
      <c r="C155" s="963" t="s">
        <v>284</v>
      </c>
      <c r="D155" s="959" t="s">
        <v>409</v>
      </c>
      <c r="E155" s="964">
        <v>1.44</v>
      </c>
    </row>
    <row r="156" spans="2:5" outlineLevel="1" x14ac:dyDescent="0.35">
      <c r="B156" s="963" t="s">
        <v>6234</v>
      </c>
      <c r="C156" s="963" t="s">
        <v>284</v>
      </c>
      <c r="D156" s="959" t="s">
        <v>410</v>
      </c>
      <c r="E156" s="964">
        <v>1.79</v>
      </c>
    </row>
    <row r="157" spans="2:5" outlineLevel="1" x14ac:dyDescent="0.35">
      <c r="B157" s="963" t="s">
        <v>6235</v>
      </c>
      <c r="C157" s="963" t="s">
        <v>284</v>
      </c>
      <c r="D157" s="959" t="s">
        <v>411</v>
      </c>
      <c r="E157" s="964">
        <v>6.8407608943089437</v>
      </c>
    </row>
    <row r="158" spans="2:5" outlineLevel="1" x14ac:dyDescent="0.35">
      <c r="B158" s="963" t="s">
        <v>6236</v>
      </c>
      <c r="C158" s="963" t="s">
        <v>284</v>
      </c>
      <c r="D158" s="959" t="s">
        <v>271</v>
      </c>
      <c r="E158" s="964">
        <v>2.0900000000000003</v>
      </c>
    </row>
    <row r="159" spans="2:5" outlineLevel="1" x14ac:dyDescent="0.35">
      <c r="B159" s="963" t="s">
        <v>6237</v>
      </c>
      <c r="C159" s="963" t="s">
        <v>284</v>
      </c>
      <c r="D159" s="959" t="s">
        <v>412</v>
      </c>
      <c r="E159" s="964">
        <v>1.22</v>
      </c>
    </row>
    <row r="160" spans="2:5" outlineLevel="1" x14ac:dyDescent="0.35">
      <c r="B160" s="963" t="s">
        <v>6238</v>
      </c>
      <c r="C160" s="963" t="s">
        <v>284</v>
      </c>
      <c r="D160" s="959" t="s">
        <v>413</v>
      </c>
      <c r="E160" s="964">
        <v>1.97</v>
      </c>
    </row>
    <row r="161" spans="2:5" outlineLevel="1" x14ac:dyDescent="0.35">
      <c r="B161" s="963" t="s">
        <v>6239</v>
      </c>
      <c r="C161" s="963" t="s">
        <v>284</v>
      </c>
      <c r="D161" s="959" t="s">
        <v>414</v>
      </c>
      <c r="E161" s="964">
        <v>1.43</v>
      </c>
    </row>
    <row r="162" spans="2:5" outlineLevel="1" x14ac:dyDescent="0.35">
      <c r="B162" s="963" t="s">
        <v>6240</v>
      </c>
      <c r="C162" s="963" t="s">
        <v>284</v>
      </c>
      <c r="D162" s="959" t="s">
        <v>415</v>
      </c>
      <c r="E162" s="964">
        <v>3.725429349593496</v>
      </c>
    </row>
    <row r="163" spans="2:5" outlineLevel="1" x14ac:dyDescent="0.35">
      <c r="B163" s="963" t="s">
        <v>6241</v>
      </c>
      <c r="C163" s="963" t="s">
        <v>284</v>
      </c>
      <c r="D163" s="959" t="s">
        <v>416</v>
      </c>
      <c r="E163" s="964">
        <v>3.7122808130081304</v>
      </c>
    </row>
    <row r="164" spans="2:5" outlineLevel="1" x14ac:dyDescent="0.35">
      <c r="B164" s="963" t="s">
        <v>6242</v>
      </c>
      <c r="C164" s="963" t="s">
        <v>284</v>
      </c>
      <c r="D164" s="959" t="s">
        <v>417</v>
      </c>
      <c r="E164" s="964">
        <v>3.7322393495934958</v>
      </c>
    </row>
    <row r="165" spans="2:5" outlineLevel="1" x14ac:dyDescent="0.35">
      <c r="B165" s="963" t="s">
        <v>6243</v>
      </c>
      <c r="C165" s="963" t="s">
        <v>284</v>
      </c>
      <c r="D165" s="959" t="s">
        <v>418</v>
      </c>
      <c r="E165" s="964">
        <v>2.888279837398374</v>
      </c>
    </row>
    <row r="166" spans="2:5" outlineLevel="1" x14ac:dyDescent="0.35">
      <c r="B166" s="963" t="s">
        <v>6244</v>
      </c>
      <c r="C166" s="963" t="s">
        <v>284</v>
      </c>
      <c r="D166" s="959" t="s">
        <v>419</v>
      </c>
      <c r="E166" s="964">
        <v>3.1599636585365856</v>
      </c>
    </row>
    <row r="167" spans="2:5" outlineLevel="1" x14ac:dyDescent="0.35">
      <c r="B167" s="963" t="s">
        <v>6245</v>
      </c>
      <c r="C167" s="963" t="s">
        <v>284</v>
      </c>
      <c r="D167" s="959" t="s">
        <v>420</v>
      </c>
      <c r="E167" s="964">
        <v>4.0784148780487808</v>
      </c>
    </row>
    <row r="168" spans="2:5" outlineLevel="1" x14ac:dyDescent="0.35">
      <c r="B168" s="963" t="s">
        <v>6246</v>
      </c>
      <c r="C168" s="963" t="s">
        <v>284</v>
      </c>
      <c r="D168" s="959" t="s">
        <v>421</v>
      </c>
      <c r="E168" s="964">
        <v>3.4156392682926833</v>
      </c>
    </row>
    <row r="169" spans="2:5" outlineLevel="1" x14ac:dyDescent="0.35">
      <c r="B169" s="963" t="s">
        <v>6247</v>
      </c>
      <c r="C169" s="963" t="s">
        <v>284</v>
      </c>
      <c r="D169" s="959" t="s">
        <v>422</v>
      </c>
      <c r="E169" s="964">
        <v>3.1525856910569106</v>
      </c>
    </row>
    <row r="170" spans="2:5" outlineLevel="1" x14ac:dyDescent="0.35">
      <c r="B170" s="963" t="s">
        <v>6248</v>
      </c>
      <c r="C170" s="963" t="s">
        <v>284</v>
      </c>
      <c r="D170" s="959" t="s">
        <v>423</v>
      </c>
      <c r="E170" s="964">
        <v>2.9166352032520324</v>
      </c>
    </row>
    <row r="171" spans="2:5" outlineLevel="1" x14ac:dyDescent="0.35">
      <c r="B171" s="963" t="s">
        <v>6249</v>
      </c>
      <c r="C171" s="963" t="s">
        <v>284</v>
      </c>
      <c r="D171" s="959" t="s">
        <v>424</v>
      </c>
      <c r="E171" s="964">
        <v>4.1410555284552846</v>
      </c>
    </row>
    <row r="172" spans="2:5" outlineLevel="1" x14ac:dyDescent="0.35">
      <c r="B172" s="963" t="s">
        <v>6250</v>
      </c>
      <c r="C172" s="963" t="s">
        <v>284</v>
      </c>
      <c r="D172" s="959" t="s">
        <v>425</v>
      </c>
      <c r="E172" s="964">
        <v>2.5601498373983742</v>
      </c>
    </row>
    <row r="173" spans="2:5" outlineLevel="1" x14ac:dyDescent="0.35">
      <c r="B173" s="963" t="s">
        <v>6251</v>
      </c>
      <c r="C173" s="963" t="s">
        <v>284</v>
      </c>
      <c r="D173" s="959" t="s">
        <v>426</v>
      </c>
      <c r="E173" s="964">
        <v>3.1605776422764227</v>
      </c>
    </row>
    <row r="174" spans="2:5" outlineLevel="1" x14ac:dyDescent="0.35">
      <c r="B174" s="963" t="s">
        <v>6252</v>
      </c>
      <c r="C174" s="963" t="s">
        <v>284</v>
      </c>
      <c r="D174" s="959" t="s">
        <v>427</v>
      </c>
      <c r="E174" s="964">
        <v>4.9976615447154469</v>
      </c>
    </row>
    <row r="175" spans="2:5" outlineLevel="1" x14ac:dyDescent="0.35">
      <c r="B175" s="963" t="s">
        <v>6253</v>
      </c>
      <c r="C175" s="963" t="s">
        <v>284</v>
      </c>
      <c r="D175" s="959" t="s">
        <v>428</v>
      </c>
      <c r="E175" s="964">
        <v>3.4282999186991869</v>
      </c>
    </row>
    <row r="176" spans="2:5" outlineLevel="1" x14ac:dyDescent="0.35">
      <c r="B176" s="963" t="s">
        <v>6254</v>
      </c>
      <c r="C176" s="963" t="s">
        <v>284</v>
      </c>
      <c r="D176" s="959" t="s">
        <v>429</v>
      </c>
      <c r="E176" s="964">
        <v>0.99015780487804883</v>
      </c>
    </row>
    <row r="177" spans="2:5" outlineLevel="1" x14ac:dyDescent="0.35">
      <c r="B177" s="963" t="s">
        <v>6255</v>
      </c>
      <c r="C177" s="963" t="s">
        <v>284</v>
      </c>
      <c r="D177" s="959" t="s">
        <v>430</v>
      </c>
      <c r="E177" s="964">
        <v>2.5222758536585368</v>
      </c>
    </row>
    <row r="178" spans="2:5" outlineLevel="1" x14ac:dyDescent="0.35">
      <c r="B178" s="963" t="s">
        <v>6256</v>
      </c>
      <c r="C178" s="963" t="s">
        <v>284</v>
      </c>
      <c r="D178" s="959" t="s">
        <v>387</v>
      </c>
      <c r="E178" s="964">
        <v>0.98930349593495936</v>
      </c>
    </row>
    <row r="179" spans="2:5" outlineLevel="1" x14ac:dyDescent="0.35">
      <c r="B179" s="963" t="s">
        <v>6257</v>
      </c>
      <c r="C179" s="963" t="s">
        <v>284</v>
      </c>
      <c r="D179" s="959" t="s">
        <v>431</v>
      </c>
      <c r="E179" s="964">
        <v>2.10532081300813</v>
      </c>
    </row>
    <row r="180" spans="2:5" outlineLevel="1" x14ac:dyDescent="0.35">
      <c r="B180" s="963" t="s">
        <v>6258</v>
      </c>
      <c r="C180" s="963" t="s">
        <v>284</v>
      </c>
      <c r="D180" s="959" t="s">
        <v>432</v>
      </c>
      <c r="E180" s="964">
        <v>3.8438597560975607</v>
      </c>
    </row>
    <row r="181" spans="2:5" outlineLevel="1" x14ac:dyDescent="0.35">
      <c r="B181" s="963" t="s">
        <v>6259</v>
      </c>
      <c r="C181" s="963" t="s">
        <v>284</v>
      </c>
      <c r="D181" s="959" t="s">
        <v>433</v>
      </c>
      <c r="E181" s="964">
        <v>1.9656633333333335</v>
      </c>
    </row>
    <row r="182" spans="2:5" outlineLevel="1" x14ac:dyDescent="0.35">
      <c r="B182" s="963" t="s">
        <v>6260</v>
      </c>
      <c r="C182" s="963" t="s">
        <v>284</v>
      </c>
      <c r="D182" s="959" t="s">
        <v>434</v>
      </c>
      <c r="E182" s="964">
        <v>3.9358110569105693</v>
      </c>
    </row>
    <row r="183" spans="2:5" outlineLevel="1" x14ac:dyDescent="0.35">
      <c r="B183" s="963" t="s">
        <v>6261</v>
      </c>
      <c r="C183" s="963" t="s">
        <v>284</v>
      </c>
      <c r="D183" s="959" t="s">
        <v>435</v>
      </c>
      <c r="E183" s="964">
        <v>2.0275939837398376</v>
      </c>
    </row>
    <row r="184" spans="2:5" outlineLevel="1" x14ac:dyDescent="0.35">
      <c r="B184" s="963" t="s">
        <v>6262</v>
      </c>
      <c r="C184" s="963" t="s">
        <v>284</v>
      </c>
      <c r="D184" s="959" t="s">
        <v>436</v>
      </c>
      <c r="E184" s="964">
        <v>3.9263341463414636</v>
      </c>
    </row>
    <row r="185" spans="2:5" outlineLevel="1" x14ac:dyDescent="0.35">
      <c r="B185" s="963" t="s">
        <v>6263</v>
      </c>
      <c r="C185" s="963" t="s">
        <v>284</v>
      </c>
      <c r="D185" s="959" t="s">
        <v>437</v>
      </c>
      <c r="E185" s="964">
        <v>4.291741544715447</v>
      </c>
    </row>
    <row r="186" spans="2:5" outlineLevel="1" x14ac:dyDescent="0.35">
      <c r="B186" s="963" t="s">
        <v>6264</v>
      </c>
      <c r="C186" s="963" t="s">
        <v>284</v>
      </c>
      <c r="D186" s="959" t="s">
        <v>438</v>
      </c>
      <c r="E186" s="964">
        <v>1.5890367479674796</v>
      </c>
    </row>
    <row r="187" spans="2:5" outlineLevel="1" x14ac:dyDescent="0.35">
      <c r="B187" s="963" t="s">
        <v>6265</v>
      </c>
      <c r="C187" s="963" t="s">
        <v>284</v>
      </c>
      <c r="D187" s="959" t="s">
        <v>439</v>
      </c>
      <c r="E187" s="964">
        <v>3.415392276422764</v>
      </c>
    </row>
    <row r="188" spans="2:5" outlineLevel="1" x14ac:dyDescent="0.35">
      <c r="B188" s="963" t="s">
        <v>6266</v>
      </c>
      <c r="C188" s="963" t="s">
        <v>284</v>
      </c>
      <c r="D188" s="959" t="s">
        <v>440</v>
      </c>
      <c r="E188" s="964">
        <v>3.8613157723577238</v>
      </c>
    </row>
    <row r="189" spans="2:5" outlineLevel="1" x14ac:dyDescent="0.35">
      <c r="B189" s="963" t="s">
        <v>6267</v>
      </c>
      <c r="C189" s="963" t="s">
        <v>284</v>
      </c>
      <c r="D189" s="959" t="s">
        <v>441</v>
      </c>
      <c r="E189" s="964">
        <v>6.3679094308943096</v>
      </c>
    </row>
    <row r="190" spans="2:5" outlineLevel="1" x14ac:dyDescent="0.35">
      <c r="B190" s="963" t="s">
        <v>6268</v>
      </c>
      <c r="C190" s="963" t="s">
        <v>284</v>
      </c>
      <c r="D190" s="959" t="s">
        <v>442</v>
      </c>
      <c r="E190" s="964">
        <v>3.6998549593495937</v>
      </c>
    </row>
    <row r="191" spans="2:5" outlineLevel="1" x14ac:dyDescent="0.35">
      <c r="B191" s="963" t="s">
        <v>6269</v>
      </c>
      <c r="C191" s="963" t="s">
        <v>284</v>
      </c>
      <c r="D191" s="959" t="s">
        <v>443</v>
      </c>
      <c r="E191" s="964">
        <v>4.5165380487804878</v>
      </c>
    </row>
    <row r="192" spans="2:5" outlineLevel="1" x14ac:dyDescent="0.35">
      <c r="B192" s="963" t="s">
        <v>6270</v>
      </c>
      <c r="C192" s="963" t="s">
        <v>284</v>
      </c>
      <c r="D192" s="959" t="s">
        <v>444</v>
      </c>
      <c r="E192" s="964">
        <v>3.0943425203252031</v>
      </c>
    </row>
    <row r="193" spans="2:5" outlineLevel="1" x14ac:dyDescent="0.35">
      <c r="B193" s="963" t="s">
        <v>6271</v>
      </c>
      <c r="C193" s="963" t="s">
        <v>284</v>
      </c>
      <c r="D193" s="959" t="s">
        <v>445</v>
      </c>
      <c r="E193" s="964">
        <v>4.6415053658536589</v>
      </c>
    </row>
    <row r="194" spans="2:5" outlineLevel="1" x14ac:dyDescent="0.35">
      <c r="B194" s="963" t="s">
        <v>6272</v>
      </c>
      <c r="C194" s="963" t="s">
        <v>284</v>
      </c>
      <c r="D194" s="959" t="s">
        <v>446</v>
      </c>
      <c r="E194" s="964">
        <v>1.297520731707317</v>
      </c>
    </row>
    <row r="195" spans="2:5" outlineLevel="1" x14ac:dyDescent="0.35">
      <c r="B195" s="963" t="s">
        <v>6273</v>
      </c>
      <c r="C195" s="963" t="s">
        <v>284</v>
      </c>
      <c r="D195" s="959" t="s">
        <v>447</v>
      </c>
      <c r="E195" s="964">
        <v>1.2798126829268293</v>
      </c>
    </row>
    <row r="196" spans="2:5" outlineLevel="1" x14ac:dyDescent="0.35">
      <c r="B196" s="963" t="s">
        <v>6274</v>
      </c>
      <c r="C196" s="963" t="s">
        <v>284</v>
      </c>
      <c r="D196" s="959" t="s">
        <v>448</v>
      </c>
      <c r="E196" s="964">
        <v>1.549907886178862</v>
      </c>
    </row>
    <row r="197" spans="2:5" outlineLevel="1" x14ac:dyDescent="0.35">
      <c r="B197" s="963" t="s">
        <v>6275</v>
      </c>
      <c r="C197" s="963" t="s">
        <v>284</v>
      </c>
      <c r="D197" s="959" t="s">
        <v>449</v>
      </c>
      <c r="E197" s="964">
        <v>1.2212165040650407</v>
      </c>
    </row>
    <row r="198" spans="2:5" outlineLevel="1" x14ac:dyDescent="0.35">
      <c r="B198" s="963" t="s">
        <v>6276</v>
      </c>
      <c r="C198" s="963" t="s">
        <v>284</v>
      </c>
      <c r="D198" s="959" t="s">
        <v>450</v>
      </c>
      <c r="E198" s="964">
        <v>2.9138178048780485</v>
      </c>
    </row>
    <row r="199" spans="2:5" outlineLevel="1" x14ac:dyDescent="0.35">
      <c r="B199" s="963" t="s">
        <v>6277</v>
      </c>
      <c r="C199" s="963" t="s">
        <v>284</v>
      </c>
      <c r="D199" s="959" t="s">
        <v>451</v>
      </c>
      <c r="E199" s="964">
        <v>0.99009211382113815</v>
      </c>
    </row>
    <row r="200" spans="2:5" outlineLevel="1" x14ac:dyDescent="0.35">
      <c r="B200" s="963" t="s">
        <v>6278</v>
      </c>
      <c r="C200" s="963" t="s">
        <v>284</v>
      </c>
      <c r="D200" s="959" t="s">
        <v>452</v>
      </c>
      <c r="E200" s="964">
        <v>2.9981896747967482</v>
      </c>
    </row>
    <row r="201" spans="2:5" outlineLevel="1" x14ac:dyDescent="0.35">
      <c r="B201" s="963" t="s">
        <v>6279</v>
      </c>
      <c r="C201" s="963" t="s">
        <v>284</v>
      </c>
      <c r="D201" s="959" t="s">
        <v>453</v>
      </c>
      <c r="E201" s="964">
        <v>2.3993256097560973</v>
      </c>
    </row>
    <row r="202" spans="2:5" outlineLevel="1" x14ac:dyDescent="0.35">
      <c r="B202" s="963" t="s">
        <v>6280</v>
      </c>
      <c r="C202" s="963" t="s">
        <v>284</v>
      </c>
      <c r="D202" s="959" t="s">
        <v>454</v>
      </c>
      <c r="E202" s="964">
        <v>1.9100026016260163</v>
      </c>
    </row>
    <row r="203" spans="2:5" outlineLevel="1" x14ac:dyDescent="0.35">
      <c r="B203" s="963" t="s">
        <v>6281</v>
      </c>
      <c r="C203" s="963" t="s">
        <v>284</v>
      </c>
      <c r="D203" s="959" t="s">
        <v>455</v>
      </c>
      <c r="E203" s="964">
        <v>1.5492138211382114</v>
      </c>
    </row>
    <row r="204" spans="2:5" outlineLevel="1" x14ac:dyDescent="0.35">
      <c r="B204" s="963" t="s">
        <v>6282</v>
      </c>
      <c r="C204" s="963" t="s">
        <v>284</v>
      </c>
      <c r="D204" s="959" t="s">
        <v>456</v>
      </c>
      <c r="E204" s="964">
        <v>2.0796955284552849</v>
      </c>
    </row>
    <row r="205" spans="2:5" outlineLevel="1" x14ac:dyDescent="0.35">
      <c r="B205" s="963" t="s">
        <v>6283</v>
      </c>
      <c r="C205" s="963" t="s">
        <v>284</v>
      </c>
      <c r="D205" s="959" t="s">
        <v>457</v>
      </c>
      <c r="E205" s="964">
        <v>0.98917536585365862</v>
      </c>
    </row>
    <row r="206" spans="2:5" outlineLevel="1" x14ac:dyDescent="0.35">
      <c r="B206" s="963" t="s">
        <v>6284</v>
      </c>
      <c r="C206" s="963" t="s">
        <v>284</v>
      </c>
      <c r="D206" s="959" t="s">
        <v>458</v>
      </c>
      <c r="E206" s="964">
        <v>4.5610439024390246</v>
      </c>
    </row>
    <row r="207" spans="2:5" outlineLevel="1" x14ac:dyDescent="0.35">
      <c r="B207" s="963" t="s">
        <v>6285</v>
      </c>
      <c r="C207" s="963" t="s">
        <v>284</v>
      </c>
      <c r="D207" s="959" t="s">
        <v>459</v>
      </c>
      <c r="E207" s="964">
        <v>12.558137398373983</v>
      </c>
    </row>
    <row r="208" spans="2:5" outlineLevel="1" x14ac:dyDescent="0.35">
      <c r="B208" s="963" t="s">
        <v>6286</v>
      </c>
      <c r="C208" s="963" t="s">
        <v>284</v>
      </c>
      <c r="D208" s="959" t="s">
        <v>460</v>
      </c>
      <c r="E208" s="964">
        <v>4.5410713008130079</v>
      </c>
    </row>
    <row r="209" spans="2:5" outlineLevel="1" x14ac:dyDescent="0.35">
      <c r="B209" s="963" t="s">
        <v>6287</v>
      </c>
      <c r="C209" s="963" t="s">
        <v>284</v>
      </c>
      <c r="D209" s="959" t="s">
        <v>461</v>
      </c>
      <c r="E209" s="964">
        <v>3.8226385365853659</v>
      </c>
    </row>
    <row r="210" spans="2:5" outlineLevel="1" x14ac:dyDescent="0.35">
      <c r="B210" s="963" t="s">
        <v>6288</v>
      </c>
      <c r="C210" s="963" t="s">
        <v>284</v>
      </c>
      <c r="D210" s="959" t="s">
        <v>462</v>
      </c>
      <c r="E210" s="964">
        <v>4.5642431707317073</v>
      </c>
    </row>
    <row r="211" spans="2:5" outlineLevel="1" x14ac:dyDescent="0.35">
      <c r="B211" s="963" t="s">
        <v>6289</v>
      </c>
      <c r="C211" s="963" t="s">
        <v>284</v>
      </c>
      <c r="D211" s="959" t="s">
        <v>463</v>
      </c>
      <c r="E211" s="964">
        <v>0.98974284552845526</v>
      </c>
    </row>
    <row r="212" spans="2:5" outlineLevel="1" x14ac:dyDescent="0.35">
      <c r="B212" s="963" t="s">
        <v>6290</v>
      </c>
      <c r="C212" s="963" t="s">
        <v>284</v>
      </c>
      <c r="D212" s="959" t="s">
        <v>464</v>
      </c>
      <c r="E212" s="964">
        <v>0.99020528455284551</v>
      </c>
    </row>
    <row r="213" spans="2:5" outlineLevel="1" x14ac:dyDescent="0.35">
      <c r="B213" s="963" t="s">
        <v>6291</v>
      </c>
      <c r="C213" s="963" t="s">
        <v>284</v>
      </c>
      <c r="D213" s="959" t="s">
        <v>465</v>
      </c>
      <c r="E213" s="964">
        <v>2.3886996747967477</v>
      </c>
    </row>
    <row r="214" spans="2:5" outlineLevel="1" x14ac:dyDescent="0.35">
      <c r="B214" s="963" t="s">
        <v>6292</v>
      </c>
      <c r="C214" s="963" t="s">
        <v>284</v>
      </c>
      <c r="D214" s="959" t="s">
        <v>466</v>
      </c>
      <c r="E214" s="964">
        <v>4.8300239024390246</v>
      </c>
    </row>
    <row r="215" spans="2:5" outlineLevel="1" x14ac:dyDescent="0.35">
      <c r="B215" s="963" t="s">
        <v>6293</v>
      </c>
      <c r="C215" s="963" t="s">
        <v>284</v>
      </c>
      <c r="D215" s="959" t="s">
        <v>467</v>
      </c>
      <c r="E215" s="964">
        <v>12.593349593495935</v>
      </c>
    </row>
    <row r="216" spans="2:5" outlineLevel="1" x14ac:dyDescent="0.35">
      <c r="B216" s="963" t="s">
        <v>6294</v>
      </c>
      <c r="C216" s="963" t="s">
        <v>284</v>
      </c>
      <c r="D216" s="959" t="s">
        <v>468</v>
      </c>
      <c r="E216" s="964">
        <v>5.5835799186991872</v>
      </c>
    </row>
    <row r="217" spans="2:5" outlineLevel="1" x14ac:dyDescent="0.35">
      <c r="B217" s="963" t="s">
        <v>6295</v>
      </c>
      <c r="C217" s="963" t="s">
        <v>284</v>
      </c>
      <c r="D217" s="959" t="s">
        <v>469</v>
      </c>
      <c r="E217" s="964">
        <v>1.6671423577235773</v>
      </c>
    </row>
    <row r="218" spans="2:5" outlineLevel="1" x14ac:dyDescent="0.35">
      <c r="B218" s="963" t="s">
        <v>6296</v>
      </c>
      <c r="C218" s="963" t="s">
        <v>284</v>
      </c>
      <c r="D218" s="959" t="s">
        <v>470</v>
      </c>
      <c r="E218" s="964">
        <v>12.537260162601626</v>
      </c>
    </row>
    <row r="219" spans="2:5" outlineLevel="1" x14ac:dyDescent="0.35">
      <c r="B219" s="963" t="s">
        <v>6297</v>
      </c>
      <c r="C219" s="963" t="s">
        <v>284</v>
      </c>
      <c r="D219" s="959" t="s">
        <v>471</v>
      </c>
      <c r="E219" s="964">
        <v>12.553816260162602</v>
      </c>
    </row>
    <row r="220" spans="2:5" outlineLevel="1" x14ac:dyDescent="0.35">
      <c r="B220" s="963" t="s">
        <v>6298</v>
      </c>
      <c r="C220" s="963" t="s">
        <v>284</v>
      </c>
      <c r="D220" s="959" t="s">
        <v>472</v>
      </c>
      <c r="E220" s="964">
        <v>3.4289343089430893</v>
      </c>
    </row>
    <row r="221" spans="2:5" outlineLevel="1" x14ac:dyDescent="0.35">
      <c r="B221" s="963" t="s">
        <v>6299</v>
      </c>
      <c r="C221" s="963" t="s">
        <v>284</v>
      </c>
      <c r="D221" s="959" t="s">
        <v>473</v>
      </c>
      <c r="E221" s="964">
        <v>4.1113481300813008</v>
      </c>
    </row>
    <row r="222" spans="2:5" outlineLevel="1" x14ac:dyDescent="0.35">
      <c r="B222" s="963" t="s">
        <v>6300</v>
      </c>
      <c r="C222" s="963" t="s">
        <v>284</v>
      </c>
      <c r="D222" s="959" t="s">
        <v>474</v>
      </c>
      <c r="E222" s="964">
        <v>4.0715338211382113</v>
      </c>
    </row>
    <row r="223" spans="2:5" outlineLevel="1" x14ac:dyDescent="0.35">
      <c r="B223" s="963" t="s">
        <v>6301</v>
      </c>
      <c r="C223" s="963" t="s">
        <v>284</v>
      </c>
      <c r="D223" s="959" t="s">
        <v>475</v>
      </c>
      <c r="E223" s="964">
        <v>7.0755387804878049</v>
      </c>
    </row>
    <row r="224" spans="2:5" outlineLevel="1" x14ac:dyDescent="0.35">
      <c r="B224" s="963" t="s">
        <v>6302</v>
      </c>
      <c r="C224" s="963" t="s">
        <v>284</v>
      </c>
      <c r="D224" s="959" t="s">
        <v>476</v>
      </c>
      <c r="E224" s="964">
        <v>5.3599376422764227</v>
      </c>
    </row>
    <row r="225" spans="2:5" outlineLevel="1" x14ac:dyDescent="0.35">
      <c r="B225" s="963" t="s">
        <v>6303</v>
      </c>
      <c r="C225" s="963" t="s">
        <v>284</v>
      </c>
      <c r="D225" s="959" t="s">
        <v>477</v>
      </c>
      <c r="E225" s="964">
        <v>19.045954471544714</v>
      </c>
    </row>
    <row r="226" spans="2:5" outlineLevel="1" x14ac:dyDescent="0.35">
      <c r="B226" s="963" t="s">
        <v>6304</v>
      </c>
      <c r="C226" s="963" t="s">
        <v>284</v>
      </c>
      <c r="D226" s="959" t="s">
        <v>478</v>
      </c>
      <c r="E226" s="964">
        <v>17.24542113821138</v>
      </c>
    </row>
    <row r="227" spans="2:5" outlineLevel="1" x14ac:dyDescent="0.35">
      <c r="B227" s="963" t="s">
        <v>6305</v>
      </c>
      <c r="C227" s="963" t="s">
        <v>284</v>
      </c>
      <c r="D227" s="959" t="s">
        <v>479</v>
      </c>
      <c r="E227" s="964">
        <v>4.9650434959349594</v>
      </c>
    </row>
    <row r="228" spans="2:5" outlineLevel="1" x14ac:dyDescent="0.35">
      <c r="B228" s="963" t="s">
        <v>6306</v>
      </c>
      <c r="C228" s="963" t="s">
        <v>284</v>
      </c>
      <c r="D228" s="959" t="s">
        <v>480</v>
      </c>
      <c r="E228" s="964">
        <v>4.1096657723577232</v>
      </c>
    </row>
    <row r="229" spans="2:5" outlineLevel="1" x14ac:dyDescent="0.35">
      <c r="B229" s="963" t="s">
        <v>6307</v>
      </c>
      <c r="C229" s="963" t="s">
        <v>284</v>
      </c>
      <c r="D229" s="959" t="s">
        <v>481</v>
      </c>
      <c r="E229" s="964">
        <v>4.3008001626016261</v>
      </c>
    </row>
    <row r="230" spans="2:5" outlineLevel="1" x14ac:dyDescent="0.35">
      <c r="B230" s="963" t="s">
        <v>6308</v>
      </c>
      <c r="C230" s="963" t="s">
        <v>284</v>
      </c>
      <c r="D230" s="959" t="s">
        <v>482</v>
      </c>
      <c r="E230" s="964">
        <v>4.9494563414634145</v>
      </c>
    </row>
    <row r="231" spans="2:5" outlineLevel="1" x14ac:dyDescent="0.35">
      <c r="B231" s="963" t="s">
        <v>6309</v>
      </c>
      <c r="C231" s="963" t="s">
        <v>284</v>
      </c>
      <c r="D231" s="959" t="s">
        <v>483</v>
      </c>
      <c r="E231" s="964">
        <v>5.8471735772357727</v>
      </c>
    </row>
    <row r="232" spans="2:5" outlineLevel="1" x14ac:dyDescent="0.35">
      <c r="B232" s="963" t="s">
        <v>6310</v>
      </c>
      <c r="C232" s="963" t="s">
        <v>284</v>
      </c>
      <c r="D232" s="959" t="s">
        <v>484</v>
      </c>
      <c r="E232" s="964">
        <v>11.227136585365855</v>
      </c>
    </row>
    <row r="233" spans="2:5" outlineLevel="1" x14ac:dyDescent="0.35">
      <c r="B233" s="963" t="s">
        <v>6311</v>
      </c>
      <c r="C233" s="963" t="s">
        <v>284</v>
      </c>
      <c r="D233" s="959" t="s">
        <v>485</v>
      </c>
      <c r="E233" s="964">
        <v>17.936425203252035</v>
      </c>
    </row>
    <row r="234" spans="2:5" outlineLevel="1" x14ac:dyDescent="0.35">
      <c r="B234" s="963" t="s">
        <v>6312</v>
      </c>
      <c r="C234" s="963" t="s">
        <v>284</v>
      </c>
      <c r="D234" s="959" t="s">
        <v>486</v>
      </c>
      <c r="E234" s="964">
        <v>5.0967132520325205</v>
      </c>
    </row>
    <row r="235" spans="2:5" outlineLevel="1" x14ac:dyDescent="0.35">
      <c r="B235" s="963" t="s">
        <v>6313</v>
      </c>
      <c r="C235" s="963" t="s">
        <v>284</v>
      </c>
      <c r="D235" s="959" t="s">
        <v>487</v>
      </c>
      <c r="E235" s="964">
        <v>4.2192761788617892</v>
      </c>
    </row>
    <row r="236" spans="2:5" outlineLevel="1" x14ac:dyDescent="0.35">
      <c r="B236" s="963" t="s">
        <v>6314</v>
      </c>
      <c r="C236" s="963" t="s">
        <v>284</v>
      </c>
      <c r="D236" s="959" t="s">
        <v>488</v>
      </c>
      <c r="E236" s="964">
        <v>17.364194308943091</v>
      </c>
    </row>
    <row r="237" spans="2:5" outlineLevel="1" x14ac:dyDescent="0.35">
      <c r="B237" s="963" t="s">
        <v>6315</v>
      </c>
      <c r="C237" s="963" t="s">
        <v>284</v>
      </c>
      <c r="D237" s="959" t="s">
        <v>489</v>
      </c>
      <c r="E237" s="964">
        <v>7.2037300000000002</v>
      </c>
    </row>
    <row r="238" spans="2:5" outlineLevel="1" x14ac:dyDescent="0.35">
      <c r="B238" s="963" t="s">
        <v>6316</v>
      </c>
      <c r="C238" s="963" t="s">
        <v>284</v>
      </c>
      <c r="D238" s="959" t="s">
        <v>490</v>
      </c>
      <c r="E238" s="964">
        <v>10.873320325203252</v>
      </c>
    </row>
    <row r="239" spans="2:5" outlineLevel="1" x14ac:dyDescent="0.35">
      <c r="B239" s="963" t="s">
        <v>6317</v>
      </c>
      <c r="C239" s="963" t="s">
        <v>284</v>
      </c>
      <c r="D239" s="959" t="s">
        <v>491</v>
      </c>
      <c r="E239" s="964">
        <v>3.5597615447154474</v>
      </c>
    </row>
    <row r="240" spans="2:5" outlineLevel="1" x14ac:dyDescent="0.35">
      <c r="B240" s="963" t="s">
        <v>6318</v>
      </c>
      <c r="C240" s="963" t="s">
        <v>284</v>
      </c>
      <c r="D240" s="959" t="s">
        <v>492</v>
      </c>
      <c r="E240" s="964">
        <v>19.789920325203251</v>
      </c>
    </row>
    <row r="241" spans="2:5" outlineLevel="1" x14ac:dyDescent="0.35">
      <c r="B241" s="963" t="s">
        <v>6319</v>
      </c>
      <c r="C241" s="963" t="s">
        <v>284</v>
      </c>
      <c r="D241" s="959" t="s">
        <v>493</v>
      </c>
      <c r="E241" s="964">
        <v>8.4915089430894319</v>
      </c>
    </row>
    <row r="242" spans="2:5" outlineLevel="1" x14ac:dyDescent="0.35">
      <c r="B242" s="963" t="s">
        <v>6320</v>
      </c>
      <c r="C242" s="963" t="s">
        <v>284</v>
      </c>
      <c r="D242" s="959" t="s">
        <v>494</v>
      </c>
      <c r="E242" s="964">
        <v>7.9695034146341461</v>
      </c>
    </row>
    <row r="243" spans="2:5" outlineLevel="1" x14ac:dyDescent="0.35">
      <c r="B243" s="963" t="s">
        <v>6321</v>
      </c>
      <c r="C243" s="963" t="s">
        <v>284</v>
      </c>
      <c r="D243" s="959" t="s">
        <v>495</v>
      </c>
      <c r="E243" s="964">
        <v>30.79071138211382</v>
      </c>
    </row>
    <row r="244" spans="2:5" outlineLevel="1" x14ac:dyDescent="0.35">
      <c r="B244" s="963" t="s">
        <v>6322</v>
      </c>
      <c r="C244" s="963" t="s">
        <v>284</v>
      </c>
      <c r="D244" s="959" t="s">
        <v>496</v>
      </c>
      <c r="E244" s="964">
        <v>11.7736</v>
      </c>
    </row>
    <row r="245" spans="2:5" outlineLevel="1" x14ac:dyDescent="0.35">
      <c r="B245" s="963" t="s">
        <v>6323</v>
      </c>
      <c r="C245" s="963" t="s">
        <v>284</v>
      </c>
      <c r="D245" s="959" t="s">
        <v>497</v>
      </c>
      <c r="E245" s="964">
        <v>20.55421869918699</v>
      </c>
    </row>
    <row r="246" spans="2:5" outlineLevel="1" x14ac:dyDescent="0.35">
      <c r="B246" s="963" t="s">
        <v>6324</v>
      </c>
      <c r="C246" s="963" t="s">
        <v>284</v>
      </c>
      <c r="D246" s="959" t="s">
        <v>498</v>
      </c>
      <c r="E246" s="964">
        <v>8.9239390243902434</v>
      </c>
    </row>
    <row r="247" spans="2:5" outlineLevel="1" x14ac:dyDescent="0.35">
      <c r="B247" s="963" t="s">
        <v>6325</v>
      </c>
      <c r="C247" s="963" t="s">
        <v>284</v>
      </c>
      <c r="D247" s="959" t="s">
        <v>499</v>
      </c>
      <c r="E247" s="964">
        <v>6.04651918699187</v>
      </c>
    </row>
    <row r="248" spans="2:5" outlineLevel="1" x14ac:dyDescent="0.35">
      <c r="B248" s="963" t="s">
        <v>6326</v>
      </c>
      <c r="C248" s="963" t="s">
        <v>284</v>
      </c>
      <c r="D248" s="959" t="s">
        <v>500</v>
      </c>
      <c r="E248" s="964">
        <v>11.246274796747969</v>
      </c>
    </row>
    <row r="249" spans="2:5" outlineLevel="1" x14ac:dyDescent="0.35">
      <c r="B249" s="963" t="s">
        <v>6327</v>
      </c>
      <c r="C249" s="963" t="s">
        <v>284</v>
      </c>
      <c r="D249" s="959" t="s">
        <v>501</v>
      </c>
      <c r="E249" s="964">
        <v>22.491917886178861</v>
      </c>
    </row>
    <row r="250" spans="2:5" outlineLevel="1" x14ac:dyDescent="0.35">
      <c r="B250" s="963" t="s">
        <v>6328</v>
      </c>
      <c r="C250" s="963" t="s">
        <v>284</v>
      </c>
      <c r="D250" s="959" t="s">
        <v>502</v>
      </c>
      <c r="E250" s="964">
        <v>11.587820325203252</v>
      </c>
    </row>
    <row r="251" spans="2:5" outlineLevel="1" x14ac:dyDescent="0.35">
      <c r="B251" s="963" t="s">
        <v>6329</v>
      </c>
      <c r="C251" s="963" t="s">
        <v>284</v>
      </c>
      <c r="D251" s="959" t="s">
        <v>503</v>
      </c>
      <c r="E251" s="964">
        <v>9.0982178861788618</v>
      </c>
    </row>
    <row r="252" spans="2:5" outlineLevel="1" x14ac:dyDescent="0.35">
      <c r="B252" s="963" t="s">
        <v>6330</v>
      </c>
      <c r="C252" s="963" t="s">
        <v>284</v>
      </c>
      <c r="D252" s="959" t="s">
        <v>504</v>
      </c>
      <c r="E252" s="964">
        <v>6.4654023577235771</v>
      </c>
    </row>
    <row r="253" spans="2:5" outlineLevel="1" x14ac:dyDescent="0.35">
      <c r="B253" s="963" t="s">
        <v>6331</v>
      </c>
      <c r="C253" s="963" t="s">
        <v>284</v>
      </c>
      <c r="D253" s="959" t="s">
        <v>505</v>
      </c>
      <c r="E253" s="964">
        <v>5.330102682926829</v>
      </c>
    </row>
    <row r="254" spans="2:5" outlineLevel="1" x14ac:dyDescent="0.35">
      <c r="B254" s="963" t="s">
        <v>6332</v>
      </c>
      <c r="C254" s="963" t="s">
        <v>284</v>
      </c>
      <c r="D254" s="959" t="s">
        <v>506</v>
      </c>
      <c r="E254" s="964">
        <v>18.824778861788616</v>
      </c>
    </row>
    <row r="255" spans="2:5" outlineLevel="1" x14ac:dyDescent="0.35">
      <c r="B255" s="963" t="s">
        <v>6333</v>
      </c>
      <c r="C255" s="963" t="s">
        <v>284</v>
      </c>
      <c r="D255" s="959" t="s">
        <v>507</v>
      </c>
      <c r="E255" s="964">
        <v>9.808867479674797</v>
      </c>
    </row>
    <row r="256" spans="2:5" outlineLevel="1" x14ac:dyDescent="0.35">
      <c r="B256" s="963" t="s">
        <v>6334</v>
      </c>
      <c r="C256" s="963" t="s">
        <v>284</v>
      </c>
      <c r="D256" s="959" t="s">
        <v>508</v>
      </c>
      <c r="E256" s="964">
        <v>29.180741463414634</v>
      </c>
    </row>
    <row r="257" spans="2:5" outlineLevel="1" x14ac:dyDescent="0.35">
      <c r="B257" s="963" t="s">
        <v>6335</v>
      </c>
      <c r="C257" s="963" t="s">
        <v>284</v>
      </c>
      <c r="D257" s="959" t="s">
        <v>509</v>
      </c>
      <c r="E257" s="964">
        <v>3.4988923577235771</v>
      </c>
    </row>
    <row r="258" spans="2:5" outlineLevel="1" x14ac:dyDescent="0.35">
      <c r="B258" s="963" t="s">
        <v>6336</v>
      </c>
      <c r="C258" s="963" t="s">
        <v>284</v>
      </c>
      <c r="D258" s="959" t="s">
        <v>510</v>
      </c>
      <c r="E258" s="964">
        <v>8.8214609756097566</v>
      </c>
    </row>
    <row r="259" spans="2:5" outlineLevel="1" x14ac:dyDescent="0.35">
      <c r="B259" s="963" t="s">
        <v>6337</v>
      </c>
      <c r="C259" s="963" t="s">
        <v>284</v>
      </c>
      <c r="D259" s="959" t="s">
        <v>511</v>
      </c>
      <c r="E259" s="964">
        <v>4.608185691056911</v>
      </c>
    </row>
    <row r="260" spans="2:5" outlineLevel="1" x14ac:dyDescent="0.35">
      <c r="B260" s="963" t="s">
        <v>6338</v>
      </c>
      <c r="C260" s="963" t="s">
        <v>284</v>
      </c>
      <c r="D260" s="959" t="s">
        <v>512</v>
      </c>
      <c r="E260" s="964">
        <v>6.7292056097560975</v>
      </c>
    </row>
    <row r="261" spans="2:5" outlineLevel="1" x14ac:dyDescent="0.35">
      <c r="B261" s="963" t="s">
        <v>6339</v>
      </c>
      <c r="C261" s="963" t="s">
        <v>284</v>
      </c>
      <c r="D261" s="959" t="s">
        <v>513</v>
      </c>
      <c r="E261" s="964">
        <v>5.7775724390243903</v>
      </c>
    </row>
    <row r="262" spans="2:5" outlineLevel="1" x14ac:dyDescent="0.35">
      <c r="B262" s="963" t="s">
        <v>6340</v>
      </c>
      <c r="C262" s="963" t="s">
        <v>284</v>
      </c>
      <c r="D262" s="959" t="s">
        <v>514</v>
      </c>
      <c r="E262" s="964">
        <v>8.3332544715447163</v>
      </c>
    </row>
    <row r="263" spans="2:5" outlineLevel="1" x14ac:dyDescent="0.35">
      <c r="B263" s="963" t="s">
        <v>6341</v>
      </c>
      <c r="C263" s="963" t="s">
        <v>284</v>
      </c>
      <c r="D263" s="959" t="s">
        <v>515</v>
      </c>
      <c r="E263" s="964">
        <v>3.4860392682926831</v>
      </c>
    </row>
    <row r="264" spans="2:5" outlineLevel="1" x14ac:dyDescent="0.35">
      <c r="B264" s="963" t="s">
        <v>6342</v>
      </c>
      <c r="C264" s="963" t="s">
        <v>284</v>
      </c>
      <c r="D264" s="959" t="s">
        <v>516</v>
      </c>
      <c r="E264" s="964">
        <v>1.62167162601626</v>
      </c>
    </row>
    <row r="265" spans="2:5" outlineLevel="1" x14ac:dyDescent="0.35">
      <c r="B265" s="963" t="s">
        <v>6343</v>
      </c>
      <c r="C265" s="963" t="s">
        <v>284</v>
      </c>
      <c r="D265" s="959" t="s">
        <v>517</v>
      </c>
      <c r="E265" s="964">
        <v>4.1765343902439023</v>
      </c>
    </row>
    <row r="266" spans="2:5" outlineLevel="1" x14ac:dyDescent="0.35">
      <c r="B266" s="963" t="s">
        <v>6344</v>
      </c>
      <c r="C266" s="963" t="s">
        <v>284</v>
      </c>
      <c r="D266" s="959" t="s">
        <v>518</v>
      </c>
      <c r="E266" s="964">
        <v>1.6544337398373983</v>
      </c>
    </row>
    <row r="267" spans="2:5" outlineLevel="1" x14ac:dyDescent="0.35">
      <c r="B267" s="963" t="s">
        <v>6345</v>
      </c>
      <c r="C267" s="963" t="s">
        <v>284</v>
      </c>
      <c r="D267" s="959" t="s">
        <v>519</v>
      </c>
      <c r="E267" s="964">
        <v>4.1808077235772361</v>
      </c>
    </row>
    <row r="268" spans="2:5" outlineLevel="1" x14ac:dyDescent="0.35">
      <c r="B268" s="963" t="s">
        <v>6346</v>
      </c>
      <c r="C268" s="963" t="s">
        <v>284</v>
      </c>
      <c r="D268" s="959" t="s">
        <v>520</v>
      </c>
      <c r="E268" s="964">
        <v>2.6134702439024391</v>
      </c>
    </row>
    <row r="269" spans="2:5" outlineLevel="1" x14ac:dyDescent="0.35">
      <c r="B269" s="963" t="s">
        <v>6347</v>
      </c>
      <c r="C269" s="963" t="s">
        <v>284</v>
      </c>
      <c r="D269" s="959" t="s">
        <v>521</v>
      </c>
      <c r="E269" s="964">
        <v>4.0811196747967475</v>
      </c>
    </row>
    <row r="270" spans="2:5" outlineLevel="1" x14ac:dyDescent="0.35">
      <c r="B270" s="963" t="s">
        <v>6348</v>
      </c>
      <c r="C270" s="963" t="s">
        <v>284</v>
      </c>
      <c r="D270" s="959" t="s">
        <v>522</v>
      </c>
      <c r="E270" s="964">
        <v>9.2879439024390248E-2</v>
      </c>
    </row>
    <row r="271" spans="2:5" outlineLevel="1" x14ac:dyDescent="0.35">
      <c r="B271" s="963" t="s">
        <v>6349</v>
      </c>
      <c r="C271" s="963" t="s">
        <v>284</v>
      </c>
      <c r="D271" s="959" t="s">
        <v>523</v>
      </c>
      <c r="E271" s="964">
        <v>3.3974321138211382E-2</v>
      </c>
    </row>
    <row r="272" spans="2:5" outlineLevel="1" x14ac:dyDescent="0.35">
      <c r="B272" s="963" t="s">
        <v>6350</v>
      </c>
      <c r="C272" s="963" t="s">
        <v>284</v>
      </c>
      <c r="D272" s="959" t="s">
        <v>524</v>
      </c>
      <c r="E272" s="964">
        <v>0.48851531707317075</v>
      </c>
    </row>
    <row r="273" spans="2:5" outlineLevel="1" x14ac:dyDescent="0.35">
      <c r="B273" s="963" t="s">
        <v>6351</v>
      </c>
      <c r="C273" s="963" t="s">
        <v>284</v>
      </c>
      <c r="D273" s="959" t="s">
        <v>525</v>
      </c>
      <c r="E273" s="964">
        <v>3.9043091056910568</v>
      </c>
    </row>
    <row r="274" spans="2:5" outlineLevel="1" x14ac:dyDescent="0.35">
      <c r="B274" s="963" t="s">
        <v>6352</v>
      </c>
      <c r="C274" s="963" t="s">
        <v>284</v>
      </c>
      <c r="D274" s="959" t="s">
        <v>526</v>
      </c>
      <c r="E274" s="964">
        <v>10.964484552845528</v>
      </c>
    </row>
    <row r="275" spans="2:5" outlineLevel="1" x14ac:dyDescent="0.35">
      <c r="B275" s="963" t="s">
        <v>6353</v>
      </c>
      <c r="C275" s="963" t="s">
        <v>284</v>
      </c>
      <c r="D275" s="959" t="s">
        <v>527</v>
      </c>
      <c r="E275" s="964">
        <v>22.583144715447155</v>
      </c>
    </row>
    <row r="276" spans="2:5" outlineLevel="1" x14ac:dyDescent="0.35">
      <c r="B276" s="963" t="s">
        <v>6354</v>
      </c>
      <c r="C276" s="963" t="s">
        <v>284</v>
      </c>
      <c r="D276" s="959" t="s">
        <v>528</v>
      </c>
      <c r="E276" s="964">
        <v>1.7362112195121953</v>
      </c>
    </row>
    <row r="277" spans="2:5" outlineLevel="1" x14ac:dyDescent="0.35">
      <c r="B277" s="963" t="s">
        <v>6355</v>
      </c>
      <c r="C277" s="963" t="s">
        <v>284</v>
      </c>
      <c r="D277" s="959" t="s">
        <v>529</v>
      </c>
      <c r="E277" s="964">
        <v>4.8071392682926826</v>
      </c>
    </row>
    <row r="278" spans="2:5" outlineLevel="1" x14ac:dyDescent="0.35">
      <c r="B278" s="963" t="s">
        <v>6356</v>
      </c>
      <c r="C278" s="963" t="s">
        <v>284</v>
      </c>
      <c r="D278" s="959" t="s">
        <v>530</v>
      </c>
      <c r="E278" s="964">
        <v>2.9326186178861788</v>
      </c>
    </row>
    <row r="279" spans="2:5" outlineLevel="1" x14ac:dyDescent="0.35">
      <c r="B279" s="963" t="s">
        <v>6357</v>
      </c>
      <c r="C279" s="963" t="s">
        <v>284</v>
      </c>
      <c r="D279" s="959" t="s">
        <v>531</v>
      </c>
      <c r="E279" s="964">
        <v>2.5746214634146343</v>
      </c>
    </row>
    <row r="280" spans="2:5" outlineLevel="1" x14ac:dyDescent="0.35">
      <c r="B280" s="963" t="s">
        <v>6358</v>
      </c>
      <c r="C280" s="963" t="s">
        <v>284</v>
      </c>
      <c r="D280" s="959" t="s">
        <v>532</v>
      </c>
      <c r="E280" s="964">
        <v>1.8881006504065041</v>
      </c>
    </row>
    <row r="281" spans="2:5" outlineLevel="1" x14ac:dyDescent="0.35">
      <c r="B281" s="963" t="s">
        <v>6359</v>
      </c>
      <c r="C281" s="963" t="s">
        <v>284</v>
      </c>
      <c r="D281" s="959" t="s">
        <v>533</v>
      </c>
      <c r="E281" s="964">
        <v>2.8865382113821139</v>
      </c>
    </row>
    <row r="282" spans="2:5" outlineLevel="1" x14ac:dyDescent="0.35">
      <c r="B282" s="963" t="s">
        <v>6360</v>
      </c>
      <c r="C282" s="963" t="s">
        <v>284</v>
      </c>
      <c r="D282" s="959" t="s">
        <v>340</v>
      </c>
      <c r="E282" s="964">
        <v>1.4349724390243903</v>
      </c>
    </row>
    <row r="283" spans="2:5" outlineLevel="1" x14ac:dyDescent="0.35">
      <c r="B283" s="963" t="s">
        <v>6361</v>
      </c>
      <c r="C283" s="963" t="s">
        <v>284</v>
      </c>
      <c r="D283" s="959" t="s">
        <v>534</v>
      </c>
      <c r="E283" s="964">
        <v>0.67771527642276419</v>
      </c>
    </row>
    <row r="284" spans="2:5" outlineLevel="1" x14ac:dyDescent="0.35">
      <c r="B284" s="963" t="s">
        <v>6362</v>
      </c>
      <c r="C284" s="963" t="s">
        <v>284</v>
      </c>
      <c r="D284" s="959" t="s">
        <v>535</v>
      </c>
      <c r="E284" s="964">
        <v>1.219070162601626</v>
      </c>
    </row>
    <row r="285" spans="2:5" outlineLevel="1" x14ac:dyDescent="0.35">
      <c r="B285" s="963" t="s">
        <v>6363</v>
      </c>
      <c r="C285" s="963" t="s">
        <v>284</v>
      </c>
      <c r="D285" s="959" t="s">
        <v>536</v>
      </c>
      <c r="E285" s="964">
        <v>2.1897032520325204</v>
      </c>
    </row>
    <row r="286" spans="2:5" outlineLevel="1" x14ac:dyDescent="0.35">
      <c r="B286" s="963" t="s">
        <v>6364</v>
      </c>
      <c r="C286" s="963" t="s">
        <v>284</v>
      </c>
      <c r="D286" s="959" t="s">
        <v>449</v>
      </c>
      <c r="E286" s="964">
        <v>3.0092148780487804</v>
      </c>
    </row>
    <row r="287" spans="2:5" outlineLevel="1" x14ac:dyDescent="0.35">
      <c r="B287" s="963" t="s">
        <v>6365</v>
      </c>
      <c r="C287" s="963" t="s">
        <v>284</v>
      </c>
      <c r="D287" s="959" t="s">
        <v>537</v>
      </c>
      <c r="E287" s="964">
        <v>1.1617915447154472</v>
      </c>
    </row>
    <row r="288" spans="2:5" outlineLevel="1" x14ac:dyDescent="0.35">
      <c r="B288" s="963" t="s">
        <v>6366</v>
      </c>
      <c r="C288" s="963" t="s">
        <v>284</v>
      </c>
      <c r="D288" s="959" t="s">
        <v>403</v>
      </c>
      <c r="E288" s="964">
        <v>1.5873263414634147</v>
      </c>
    </row>
    <row r="289" spans="2:5" outlineLevel="1" x14ac:dyDescent="0.35">
      <c r="B289" s="963" t="s">
        <v>6367</v>
      </c>
      <c r="C289" s="963" t="s">
        <v>284</v>
      </c>
      <c r="D289" s="959" t="s">
        <v>538</v>
      </c>
      <c r="E289" s="964">
        <v>2.4489647154471541</v>
      </c>
    </row>
    <row r="290" spans="2:5" outlineLevel="1" x14ac:dyDescent="0.35">
      <c r="B290" s="963" t="s">
        <v>6368</v>
      </c>
      <c r="C290" s="963" t="s">
        <v>284</v>
      </c>
      <c r="D290" s="959" t="s">
        <v>539</v>
      </c>
      <c r="E290" s="964">
        <v>1.6242226829268294</v>
      </c>
    </row>
    <row r="291" spans="2:5" outlineLevel="1" x14ac:dyDescent="0.35">
      <c r="B291" s="963" t="s">
        <v>6369</v>
      </c>
      <c r="C291" s="963" t="s">
        <v>284</v>
      </c>
      <c r="D291" s="959" t="s">
        <v>540</v>
      </c>
      <c r="E291" s="964">
        <v>1.5175147967479676</v>
      </c>
    </row>
    <row r="292" spans="2:5" outlineLevel="1" x14ac:dyDescent="0.35">
      <c r="B292" s="963" t="s">
        <v>6370</v>
      </c>
      <c r="C292" s="963" t="s">
        <v>284</v>
      </c>
      <c r="D292" s="959" t="s">
        <v>541</v>
      </c>
      <c r="E292" s="964">
        <v>2.9919930081300814</v>
      </c>
    </row>
    <row r="293" spans="2:5" outlineLevel="1" x14ac:dyDescent="0.35">
      <c r="B293" s="963" t="s">
        <v>6371</v>
      </c>
      <c r="C293" s="963" t="s">
        <v>284</v>
      </c>
      <c r="D293" s="959" t="s">
        <v>542</v>
      </c>
      <c r="E293" s="964">
        <v>2.4020267479674797</v>
      </c>
    </row>
    <row r="294" spans="2:5" outlineLevel="1" x14ac:dyDescent="0.35">
      <c r="B294" s="963" t="s">
        <v>6372</v>
      </c>
      <c r="C294" s="963" t="s">
        <v>284</v>
      </c>
      <c r="D294" s="959" t="s">
        <v>543</v>
      </c>
      <c r="E294" s="964">
        <v>1.8758243902439025</v>
      </c>
    </row>
    <row r="295" spans="2:5" outlineLevel="1" x14ac:dyDescent="0.35">
      <c r="B295" s="963" t="s">
        <v>6373</v>
      </c>
      <c r="C295" s="963" t="s">
        <v>284</v>
      </c>
      <c r="D295" s="959" t="s">
        <v>544</v>
      </c>
      <c r="E295" s="964">
        <v>2.063076910569106</v>
      </c>
    </row>
    <row r="296" spans="2:5" outlineLevel="1" x14ac:dyDescent="0.35">
      <c r="B296" s="963" t="s">
        <v>6374</v>
      </c>
      <c r="C296" s="963" t="s">
        <v>284</v>
      </c>
      <c r="D296" s="959" t="s">
        <v>545</v>
      </c>
      <c r="E296" s="964">
        <v>2.5891570731707318</v>
      </c>
    </row>
    <row r="297" spans="2:5" outlineLevel="1" x14ac:dyDescent="0.35">
      <c r="B297" s="963" t="s">
        <v>6375</v>
      </c>
      <c r="C297" s="963" t="s">
        <v>284</v>
      </c>
      <c r="D297" s="959" t="s">
        <v>546</v>
      </c>
      <c r="E297" s="964">
        <v>1.8135335772357726</v>
      </c>
    </row>
    <row r="298" spans="2:5" outlineLevel="1" x14ac:dyDescent="0.35">
      <c r="B298" s="963" t="s">
        <v>6376</v>
      </c>
      <c r="C298" s="963" t="s">
        <v>284</v>
      </c>
      <c r="D298" s="959" t="s">
        <v>547</v>
      </c>
      <c r="E298" s="964">
        <v>2.5927374796747968</v>
      </c>
    </row>
    <row r="299" spans="2:5" outlineLevel="1" x14ac:dyDescent="0.35">
      <c r="B299" s="963" t="s">
        <v>6377</v>
      </c>
      <c r="C299" s="963" t="s">
        <v>284</v>
      </c>
      <c r="D299" s="959" t="s">
        <v>548</v>
      </c>
      <c r="E299" s="964">
        <v>2.6482693495934959</v>
      </c>
    </row>
    <row r="300" spans="2:5" outlineLevel="1" x14ac:dyDescent="0.35">
      <c r="B300" s="963" t="s">
        <v>6378</v>
      </c>
      <c r="C300" s="963" t="s">
        <v>284</v>
      </c>
      <c r="D300" s="959" t="s">
        <v>549</v>
      </c>
      <c r="E300" s="964">
        <v>2.2965313821138214</v>
      </c>
    </row>
    <row r="301" spans="2:5" outlineLevel="1" x14ac:dyDescent="0.35">
      <c r="B301" s="963" t="s">
        <v>6379</v>
      </c>
      <c r="C301" s="963" t="s">
        <v>284</v>
      </c>
      <c r="D301" s="959" t="s">
        <v>550</v>
      </c>
      <c r="E301" s="964">
        <v>2.405899105691057</v>
      </c>
    </row>
    <row r="302" spans="2:5" outlineLevel="1" x14ac:dyDescent="0.35">
      <c r="B302" s="963" t="s">
        <v>6380</v>
      </c>
      <c r="C302" s="963" t="s">
        <v>284</v>
      </c>
      <c r="D302" s="959" t="s">
        <v>551</v>
      </c>
      <c r="E302" s="964">
        <v>2.8359113008130081</v>
      </c>
    </row>
    <row r="303" spans="2:5" outlineLevel="1" x14ac:dyDescent="0.35">
      <c r="B303" s="963" t="s">
        <v>6381</v>
      </c>
      <c r="C303" s="963" t="s">
        <v>284</v>
      </c>
      <c r="D303" s="959" t="s">
        <v>552</v>
      </c>
      <c r="E303" s="964">
        <v>3.1740941463414631</v>
      </c>
    </row>
    <row r="304" spans="2:5" outlineLevel="1" x14ac:dyDescent="0.35">
      <c r="B304" s="963" t="s">
        <v>6382</v>
      </c>
      <c r="C304" s="963" t="s">
        <v>284</v>
      </c>
      <c r="D304" s="959" t="s">
        <v>553</v>
      </c>
      <c r="E304" s="964">
        <v>1.0588443902439026</v>
      </c>
    </row>
    <row r="305" spans="2:5" outlineLevel="1" x14ac:dyDescent="0.35">
      <c r="B305" s="963" t="s">
        <v>6383</v>
      </c>
      <c r="C305" s="963" t="s">
        <v>284</v>
      </c>
      <c r="D305" s="959" t="s">
        <v>554</v>
      </c>
      <c r="E305" s="964">
        <v>1.7362112195121953</v>
      </c>
    </row>
    <row r="306" spans="2:5" outlineLevel="1" x14ac:dyDescent="0.35">
      <c r="B306" s="963" t="s">
        <v>6384</v>
      </c>
      <c r="C306" s="963" t="s">
        <v>284</v>
      </c>
      <c r="D306" s="959" t="s">
        <v>555</v>
      </c>
      <c r="E306" s="964">
        <v>3.3808186178861792</v>
      </c>
    </row>
    <row r="307" spans="2:5" outlineLevel="1" x14ac:dyDescent="0.35">
      <c r="B307" s="963" t="s">
        <v>6385</v>
      </c>
      <c r="C307" s="963" t="s">
        <v>284</v>
      </c>
      <c r="D307" s="959" t="s">
        <v>556</v>
      </c>
      <c r="E307" s="964">
        <v>1.7230715447154472</v>
      </c>
    </row>
    <row r="308" spans="2:5" outlineLevel="1" x14ac:dyDescent="0.35">
      <c r="B308" s="963" t="s">
        <v>6386</v>
      </c>
      <c r="C308" s="963" t="s">
        <v>284</v>
      </c>
      <c r="D308" s="959" t="s">
        <v>557</v>
      </c>
      <c r="E308" s="964">
        <v>0.25449311382113821</v>
      </c>
    </row>
    <row r="309" spans="2:5" outlineLevel="1" x14ac:dyDescent="0.35">
      <c r="B309" s="963" t="s">
        <v>6387</v>
      </c>
      <c r="C309" s="963" t="s">
        <v>284</v>
      </c>
      <c r="D309" s="959" t="s">
        <v>558</v>
      </c>
      <c r="E309" s="964">
        <v>0.90313593495934963</v>
      </c>
    </row>
    <row r="310" spans="2:5" outlineLevel="1" x14ac:dyDescent="0.35">
      <c r="B310" s="963" t="s">
        <v>6388</v>
      </c>
      <c r="C310" s="963" t="s">
        <v>284</v>
      </c>
      <c r="D310" s="959" t="s">
        <v>559</v>
      </c>
      <c r="E310" s="964">
        <v>1.1411977235772358E-2</v>
      </c>
    </row>
    <row r="311" spans="2:5" outlineLevel="1" x14ac:dyDescent="0.35">
      <c r="B311" s="963" t="s">
        <v>6389</v>
      </c>
      <c r="C311" s="963" t="s">
        <v>284</v>
      </c>
      <c r="D311" s="959" t="s">
        <v>278</v>
      </c>
      <c r="E311" s="964">
        <v>0.45560344715447154</v>
      </c>
    </row>
    <row r="312" spans="2:5" outlineLevel="1" x14ac:dyDescent="0.35">
      <c r="B312" s="963" t="s">
        <v>6390</v>
      </c>
      <c r="C312" s="963" t="s">
        <v>284</v>
      </c>
      <c r="D312" s="959" t="s">
        <v>560</v>
      </c>
      <c r="E312" s="964">
        <v>0.27760000000000001</v>
      </c>
    </row>
    <row r="313" spans="2:5" outlineLevel="1" x14ac:dyDescent="0.35">
      <c r="B313" s="963" t="s">
        <v>6391</v>
      </c>
      <c r="C313" s="963" t="s">
        <v>284</v>
      </c>
      <c r="D313" s="959" t="s">
        <v>561</v>
      </c>
      <c r="E313" s="964">
        <v>0.22323462601626018</v>
      </c>
    </row>
    <row r="314" spans="2:5" outlineLevel="1" x14ac:dyDescent="0.35">
      <c r="B314" s="963" t="s">
        <v>6392</v>
      </c>
      <c r="C314" s="963" t="s">
        <v>284</v>
      </c>
      <c r="D314" s="959" t="s">
        <v>562</v>
      </c>
      <c r="E314" s="964">
        <v>0.36099999999999999</v>
      </c>
    </row>
    <row r="315" spans="2:5" outlineLevel="1" x14ac:dyDescent="0.35">
      <c r="B315" s="963" t="s">
        <v>6393</v>
      </c>
      <c r="C315" s="963" t="s">
        <v>284</v>
      </c>
      <c r="D315" s="959" t="s">
        <v>563</v>
      </c>
      <c r="E315" s="964">
        <v>0.13350000000000001</v>
      </c>
    </row>
    <row r="316" spans="2:5" outlineLevel="1" x14ac:dyDescent="0.35">
      <c r="B316" s="963" t="s">
        <v>6394</v>
      </c>
      <c r="C316" s="963" t="s">
        <v>564</v>
      </c>
      <c r="D316" s="959" t="s">
        <v>565</v>
      </c>
      <c r="E316" s="964">
        <v>305.5979512195122</v>
      </c>
    </row>
    <row r="317" spans="2:5" outlineLevel="1" x14ac:dyDescent="0.35">
      <c r="B317" s="963" t="s">
        <v>6395</v>
      </c>
      <c r="C317" s="963" t="s">
        <v>564</v>
      </c>
      <c r="D317" s="959" t="s">
        <v>566</v>
      </c>
      <c r="E317" s="964">
        <v>374.77752032520323</v>
      </c>
    </row>
    <row r="318" spans="2:5" outlineLevel="1" x14ac:dyDescent="0.35">
      <c r="B318" s="963" t="s">
        <v>6396</v>
      </c>
      <c r="C318" s="963" t="s">
        <v>284</v>
      </c>
      <c r="D318" s="959" t="s">
        <v>567</v>
      </c>
      <c r="E318" s="964">
        <v>1.075111300813008</v>
      </c>
    </row>
    <row r="319" spans="2:5" outlineLevel="1" x14ac:dyDescent="0.35">
      <c r="B319" s="963" t="s">
        <v>6397</v>
      </c>
      <c r="C319" s="963" t="s">
        <v>284</v>
      </c>
      <c r="D319" s="959" t="s">
        <v>568</v>
      </c>
      <c r="E319" s="964">
        <v>1.24</v>
      </c>
    </row>
    <row r="320" spans="2:5" outlineLevel="1" x14ac:dyDescent="0.35">
      <c r="B320" s="963" t="s">
        <v>6398</v>
      </c>
      <c r="C320" s="963" t="s">
        <v>284</v>
      </c>
      <c r="D320" s="959" t="s">
        <v>569</v>
      </c>
      <c r="E320" s="964">
        <v>1.2686458536585365</v>
      </c>
    </row>
    <row r="321" spans="2:5" outlineLevel="1" x14ac:dyDescent="0.35">
      <c r="B321" s="963" t="s">
        <v>6399</v>
      </c>
      <c r="C321" s="963" t="s">
        <v>284</v>
      </c>
      <c r="D321" s="959" t="s">
        <v>570</v>
      </c>
      <c r="E321" s="964">
        <v>2.9668152032520326E-3</v>
      </c>
    </row>
    <row r="322" spans="2:5" outlineLevel="1" x14ac:dyDescent="0.35">
      <c r="B322" s="963" t="s">
        <v>6400</v>
      </c>
      <c r="C322" s="963" t="s">
        <v>284</v>
      </c>
      <c r="D322" s="959" t="s">
        <v>571</v>
      </c>
      <c r="E322" s="964">
        <v>0.33264967479674795</v>
      </c>
    </row>
    <row r="323" spans="2:5" outlineLevel="1" x14ac:dyDescent="0.35">
      <c r="B323" s="963" t="s">
        <v>6401</v>
      </c>
      <c r="C323" s="963" t="s">
        <v>284</v>
      </c>
      <c r="D323" s="959" t="s">
        <v>572</v>
      </c>
      <c r="E323" s="964">
        <v>8.0480908130081304E-3</v>
      </c>
    </row>
    <row r="324" spans="2:5" outlineLevel="1" x14ac:dyDescent="0.35">
      <c r="B324" s="963" t="s">
        <v>6402</v>
      </c>
      <c r="C324" s="963" t="s">
        <v>284</v>
      </c>
      <c r="D324" s="959" t="s">
        <v>573</v>
      </c>
      <c r="E324" s="964">
        <v>6.3519355284552851E-3</v>
      </c>
    </row>
    <row r="325" spans="2:5" outlineLevel="1" x14ac:dyDescent="0.35">
      <c r="B325" s="963" t="s">
        <v>6403</v>
      </c>
      <c r="C325" s="963" t="s">
        <v>284</v>
      </c>
      <c r="D325" s="959" t="s">
        <v>574</v>
      </c>
      <c r="E325" s="964">
        <v>2.2456966666666668E-4</v>
      </c>
    </row>
    <row r="326" spans="2:5" outlineLevel="1" x14ac:dyDescent="0.35">
      <c r="B326" s="963" t="s">
        <v>6404</v>
      </c>
      <c r="C326" s="963" t="s">
        <v>284</v>
      </c>
      <c r="D326" s="959" t="s">
        <v>575</v>
      </c>
      <c r="E326" s="964">
        <v>1.5918317886178861</v>
      </c>
    </row>
    <row r="327" spans="2:5" outlineLevel="1" x14ac:dyDescent="0.35">
      <c r="B327" s="963" t="s">
        <v>6405</v>
      </c>
      <c r="C327" s="963" t="s">
        <v>284</v>
      </c>
      <c r="D327" s="959" t="s">
        <v>576</v>
      </c>
      <c r="E327" s="964">
        <v>1.8800000000000001</v>
      </c>
    </row>
    <row r="328" spans="2:5" outlineLevel="1" x14ac:dyDescent="0.35">
      <c r="B328" s="963" t="s">
        <v>6406</v>
      </c>
      <c r="C328" s="963" t="s">
        <v>284</v>
      </c>
      <c r="D328" s="959" t="s">
        <v>577</v>
      </c>
      <c r="E328" s="964">
        <v>2.3243898373983738E-3</v>
      </c>
    </row>
    <row r="329" spans="2:5" outlineLevel="1" x14ac:dyDescent="0.35">
      <c r="B329" s="963" t="s">
        <v>6407</v>
      </c>
      <c r="C329" s="963" t="s">
        <v>284</v>
      </c>
      <c r="D329" s="959" t="s">
        <v>578</v>
      </c>
      <c r="E329" s="964">
        <v>3.7421874796747971</v>
      </c>
    </row>
    <row r="330" spans="2:5" outlineLevel="1" x14ac:dyDescent="0.35">
      <c r="B330" s="963" t="s">
        <v>6408</v>
      </c>
      <c r="C330" s="963" t="s">
        <v>284</v>
      </c>
      <c r="D330" s="959" t="s">
        <v>579</v>
      </c>
      <c r="E330" s="964">
        <v>4.3634669105691053</v>
      </c>
    </row>
    <row r="331" spans="2:5" outlineLevel="1" x14ac:dyDescent="0.35">
      <c r="B331" s="963" t="s">
        <v>6409</v>
      </c>
      <c r="C331" s="963" t="s">
        <v>284</v>
      </c>
      <c r="D331" s="959" t="s">
        <v>580</v>
      </c>
      <c r="E331" s="964">
        <v>2.2608695934959351</v>
      </c>
    </row>
    <row r="332" spans="2:5" outlineLevel="1" x14ac:dyDescent="0.35">
      <c r="B332" s="963" t="s">
        <v>6410</v>
      </c>
      <c r="C332" s="963" t="s">
        <v>284</v>
      </c>
      <c r="D332" s="959" t="s">
        <v>581</v>
      </c>
      <c r="E332" s="964">
        <v>3.204360243902439</v>
      </c>
    </row>
    <row r="333" spans="2:5" outlineLevel="1" x14ac:dyDescent="0.35">
      <c r="B333" s="963" t="s">
        <v>6411</v>
      </c>
      <c r="C333" s="963" t="s">
        <v>582</v>
      </c>
      <c r="D333" s="959" t="s">
        <v>583</v>
      </c>
      <c r="E333" s="964">
        <v>7.0206213821138216E-2</v>
      </c>
    </row>
    <row r="334" spans="2:5" outlineLevel="1" x14ac:dyDescent="0.35">
      <c r="B334" s="963" t="s">
        <v>6412</v>
      </c>
      <c r="C334" s="963" t="s">
        <v>582</v>
      </c>
      <c r="D334" s="959" t="s">
        <v>584</v>
      </c>
      <c r="E334" s="964">
        <v>0.17915375609756098</v>
      </c>
    </row>
    <row r="335" spans="2:5" outlineLevel="1" x14ac:dyDescent="0.35">
      <c r="B335" s="963" t="s">
        <v>6413</v>
      </c>
      <c r="C335" s="963" t="s">
        <v>582</v>
      </c>
      <c r="D335" s="959" t="s">
        <v>585</v>
      </c>
      <c r="E335" s="964">
        <v>1062.2112195121952</v>
      </c>
    </row>
    <row r="336" spans="2:5" outlineLevel="1" x14ac:dyDescent="0.35">
      <c r="B336" s="963" t="s">
        <v>6414</v>
      </c>
      <c r="C336" s="963" t="s">
        <v>582</v>
      </c>
      <c r="D336" s="959" t="s">
        <v>586</v>
      </c>
      <c r="E336" s="964">
        <v>561.29816260162602</v>
      </c>
    </row>
    <row r="337" spans="2:5" outlineLevel="1" x14ac:dyDescent="0.35">
      <c r="B337" s="963" t="s">
        <v>6415</v>
      </c>
      <c r="C337" s="963" t="s">
        <v>587</v>
      </c>
      <c r="D337" s="959" t="s">
        <v>588</v>
      </c>
      <c r="E337" s="964">
        <v>0.15524379674796748</v>
      </c>
    </row>
    <row r="338" spans="2:5" outlineLevel="1" x14ac:dyDescent="0.35">
      <c r="B338" s="963" t="s">
        <v>6416</v>
      </c>
      <c r="C338" s="963" t="s">
        <v>284</v>
      </c>
      <c r="D338" s="959" t="s">
        <v>589</v>
      </c>
      <c r="E338" s="964">
        <v>2.7705118699186992</v>
      </c>
    </row>
    <row r="339" spans="2:5" outlineLevel="1" x14ac:dyDescent="0.35">
      <c r="B339" s="963" t="s">
        <v>6417</v>
      </c>
      <c r="C339" s="963" t="s">
        <v>284</v>
      </c>
      <c r="D339" s="959" t="s">
        <v>590</v>
      </c>
      <c r="E339" s="964">
        <v>32611.306504065044</v>
      </c>
    </row>
    <row r="340" spans="2:5" outlineLevel="1" x14ac:dyDescent="0.35">
      <c r="B340" s="963" t="s">
        <v>6418</v>
      </c>
      <c r="C340" s="963" t="s">
        <v>284</v>
      </c>
      <c r="D340" s="959" t="s">
        <v>591</v>
      </c>
      <c r="E340" s="964">
        <v>1340.401707317073</v>
      </c>
    </row>
    <row r="341" spans="2:5" outlineLevel="1" x14ac:dyDescent="0.35">
      <c r="B341" s="963" t="s">
        <v>6419</v>
      </c>
      <c r="C341" s="963" t="s">
        <v>582</v>
      </c>
      <c r="D341" s="959" t="s">
        <v>592</v>
      </c>
      <c r="E341" s="964">
        <v>336.80724390243898</v>
      </c>
    </row>
    <row r="342" spans="2:5" outlineLevel="1" x14ac:dyDescent="0.35">
      <c r="B342" s="963" t="s">
        <v>6420</v>
      </c>
      <c r="C342" s="963" t="s">
        <v>284</v>
      </c>
      <c r="D342" s="959" t="s">
        <v>593</v>
      </c>
      <c r="E342" s="964">
        <v>0.84690430894308943</v>
      </c>
    </row>
    <row r="343" spans="2:5" outlineLevel="1" x14ac:dyDescent="0.35">
      <c r="B343" s="963" t="s">
        <v>6421</v>
      </c>
      <c r="C343" s="963" t="s">
        <v>582</v>
      </c>
      <c r="D343" s="959" t="s">
        <v>594</v>
      </c>
      <c r="E343" s="964">
        <v>14.518339837398374</v>
      </c>
    </row>
    <row r="344" spans="2:5" outlineLevel="1" x14ac:dyDescent="0.35">
      <c r="B344" s="963" t="s">
        <v>6422</v>
      </c>
      <c r="C344" s="963" t="s">
        <v>284</v>
      </c>
      <c r="D344" s="959" t="s">
        <v>595</v>
      </c>
      <c r="E344" s="964">
        <v>79.397589430894314</v>
      </c>
    </row>
    <row r="345" spans="2:5" outlineLevel="1" x14ac:dyDescent="0.35">
      <c r="B345" s="963" t="s">
        <v>6423</v>
      </c>
      <c r="C345" s="963" t="s">
        <v>284</v>
      </c>
      <c r="D345" s="959" t="s">
        <v>596</v>
      </c>
      <c r="E345" s="965">
        <v>8.3358463414634159</v>
      </c>
    </row>
    <row r="346" spans="2:5" outlineLevel="1" x14ac:dyDescent="0.35">
      <c r="B346" s="963" t="s">
        <v>6424</v>
      </c>
      <c r="C346" s="963" t="s">
        <v>284</v>
      </c>
      <c r="D346" s="959" t="s">
        <v>597</v>
      </c>
      <c r="E346" s="965">
        <v>12.318160975609757</v>
      </c>
    </row>
    <row r="347" spans="2:5" outlineLevel="1" x14ac:dyDescent="0.35">
      <c r="B347" s="963" t="s">
        <v>6425</v>
      </c>
      <c r="C347" s="963" t="s">
        <v>284</v>
      </c>
      <c r="D347" s="959" t="s">
        <v>598</v>
      </c>
      <c r="E347" s="964">
        <v>2.3757465040650407</v>
      </c>
    </row>
    <row r="348" spans="2:5" outlineLevel="1" x14ac:dyDescent="0.35">
      <c r="B348" s="963" t="s">
        <v>6426</v>
      </c>
      <c r="C348" s="963" t="s">
        <v>582</v>
      </c>
      <c r="D348" s="959" t="s">
        <v>599</v>
      </c>
      <c r="E348" s="964">
        <v>0.21282883739837399</v>
      </c>
    </row>
    <row r="349" spans="2:5" outlineLevel="1" x14ac:dyDescent="0.35">
      <c r="B349" s="963" t="s">
        <v>6427</v>
      </c>
      <c r="C349" s="963" t="s">
        <v>582</v>
      </c>
      <c r="D349" s="959" t="s">
        <v>600</v>
      </c>
      <c r="E349" s="964">
        <v>0.41031027642276424</v>
      </c>
    </row>
    <row r="350" spans="2:5" outlineLevel="1" x14ac:dyDescent="0.35">
      <c r="B350" s="963" t="s">
        <v>6428</v>
      </c>
      <c r="C350" s="963" t="s">
        <v>284</v>
      </c>
      <c r="D350" s="959" t="s">
        <v>601</v>
      </c>
      <c r="E350" s="964">
        <v>60.295488617886178</v>
      </c>
    </row>
    <row r="351" spans="2:5" outlineLevel="1" x14ac:dyDescent="0.35">
      <c r="B351" s="963" t="s">
        <v>6429</v>
      </c>
      <c r="C351" s="963" t="s">
        <v>284</v>
      </c>
      <c r="D351" s="959" t="s">
        <v>602</v>
      </c>
      <c r="E351" s="964">
        <v>469.36656910569104</v>
      </c>
    </row>
    <row r="352" spans="2:5" outlineLevel="1" x14ac:dyDescent="0.35">
      <c r="B352" s="963" t="s">
        <v>6430</v>
      </c>
      <c r="C352" s="963" t="s">
        <v>284</v>
      </c>
      <c r="D352" s="959" t="s">
        <v>603</v>
      </c>
      <c r="E352" s="964">
        <v>11.264455284552847</v>
      </c>
    </row>
    <row r="353" spans="2:5" outlineLevel="1" x14ac:dyDescent="0.35">
      <c r="B353" s="963" t="s">
        <v>6431</v>
      </c>
      <c r="C353" s="963" t="s">
        <v>284</v>
      </c>
      <c r="D353" s="959" t="s">
        <v>604</v>
      </c>
      <c r="E353" s="964">
        <v>20.036439024390244</v>
      </c>
    </row>
    <row r="354" spans="2:5" outlineLevel="1" x14ac:dyDescent="0.35">
      <c r="B354" s="963" t="s">
        <v>6432</v>
      </c>
      <c r="C354" s="963" t="s">
        <v>284</v>
      </c>
      <c r="D354" s="959" t="s">
        <v>605</v>
      </c>
      <c r="E354" s="964">
        <v>10.818140650406505</v>
      </c>
    </row>
    <row r="355" spans="2:5" outlineLevel="1" x14ac:dyDescent="0.35">
      <c r="B355" s="963" t="s">
        <v>6433</v>
      </c>
      <c r="C355" s="963" t="s">
        <v>281</v>
      </c>
      <c r="D355" s="959" t="s">
        <v>606</v>
      </c>
      <c r="E355" s="964">
        <v>412.92673170731706</v>
      </c>
    </row>
    <row r="356" spans="2:5" outlineLevel="1" x14ac:dyDescent="0.35">
      <c r="B356" s="963" t="s">
        <v>6434</v>
      </c>
      <c r="C356" s="963" t="s">
        <v>284</v>
      </c>
      <c r="D356" s="959" t="s">
        <v>607</v>
      </c>
      <c r="E356" s="964">
        <v>15.653963414634147</v>
      </c>
    </row>
    <row r="357" spans="2:5" outlineLevel="1" x14ac:dyDescent="0.35">
      <c r="B357" s="963" t="s">
        <v>6435</v>
      </c>
      <c r="C357" s="963" t="s">
        <v>284</v>
      </c>
      <c r="D357" s="959" t="s">
        <v>608</v>
      </c>
      <c r="E357" s="964">
        <v>87.819422764227639</v>
      </c>
    </row>
    <row r="358" spans="2:5" outlineLevel="1" x14ac:dyDescent="0.35">
      <c r="B358" s="963" t="s">
        <v>6436</v>
      </c>
      <c r="C358" s="963" t="s">
        <v>284</v>
      </c>
      <c r="D358" s="959" t="s">
        <v>609</v>
      </c>
      <c r="E358" s="964">
        <v>1.24</v>
      </c>
    </row>
    <row r="359" spans="2:5" outlineLevel="1" x14ac:dyDescent="0.35">
      <c r="B359" s="963" t="s">
        <v>6437</v>
      </c>
      <c r="C359" s="963" t="s">
        <v>564</v>
      </c>
      <c r="D359" s="959" t="s">
        <v>610</v>
      </c>
      <c r="E359" s="964">
        <v>2852.7082113821139</v>
      </c>
    </row>
    <row r="360" spans="2:5" outlineLevel="1" x14ac:dyDescent="0.35">
      <c r="B360" s="963" t="s">
        <v>6438</v>
      </c>
      <c r="C360" s="963" t="s">
        <v>564</v>
      </c>
      <c r="D360" s="959" t="s">
        <v>611</v>
      </c>
      <c r="E360" s="964">
        <v>2791.1726016260163</v>
      </c>
    </row>
    <row r="361" spans="2:5" outlineLevel="1" x14ac:dyDescent="0.35">
      <c r="B361" s="963" t="s">
        <v>6439</v>
      </c>
      <c r="C361" s="963" t="s">
        <v>564</v>
      </c>
      <c r="D361" s="959" t="s">
        <v>612</v>
      </c>
      <c r="E361" s="964">
        <v>661.56708130081302</v>
      </c>
    </row>
    <row r="362" spans="2:5" outlineLevel="1" x14ac:dyDescent="0.35">
      <c r="B362" s="963" t="s">
        <v>6440</v>
      </c>
      <c r="C362" s="963" t="s">
        <v>564</v>
      </c>
      <c r="D362" s="959" t="s">
        <v>613</v>
      </c>
      <c r="E362" s="964">
        <v>1744.3925203252033</v>
      </c>
    </row>
    <row r="363" spans="2:5" outlineLevel="1" x14ac:dyDescent="0.35">
      <c r="B363" s="963" t="s">
        <v>6441</v>
      </c>
      <c r="C363" s="963" t="s">
        <v>564</v>
      </c>
      <c r="D363" s="959" t="s">
        <v>614</v>
      </c>
      <c r="E363" s="964">
        <v>2881.4617886178862</v>
      </c>
    </row>
    <row r="364" spans="2:5" outlineLevel="1" x14ac:dyDescent="0.35">
      <c r="B364" s="963" t="s">
        <v>6442</v>
      </c>
      <c r="C364" s="963" t="s">
        <v>564</v>
      </c>
      <c r="D364" s="959" t="s">
        <v>615</v>
      </c>
      <c r="E364" s="964">
        <v>2791.7178048780488</v>
      </c>
    </row>
    <row r="365" spans="2:5" outlineLevel="1" x14ac:dyDescent="0.35">
      <c r="B365" s="963" t="s">
        <v>6443</v>
      </c>
      <c r="C365" s="963" t="s">
        <v>564</v>
      </c>
      <c r="D365" s="959" t="s">
        <v>616</v>
      </c>
      <c r="E365" s="964">
        <v>1441.9347154471545</v>
      </c>
    </row>
    <row r="366" spans="2:5" outlineLevel="1" x14ac:dyDescent="0.35">
      <c r="B366" s="963" t="s">
        <v>6444</v>
      </c>
      <c r="C366" s="963" t="s">
        <v>284</v>
      </c>
      <c r="D366" s="959" t="s">
        <v>617</v>
      </c>
      <c r="E366" s="964">
        <v>3.9107131707317073</v>
      </c>
    </row>
    <row r="367" spans="2:5" outlineLevel="1" x14ac:dyDescent="0.35">
      <c r="B367" s="963" t="s">
        <v>6445</v>
      </c>
      <c r="C367" s="963" t="s">
        <v>284</v>
      </c>
      <c r="D367" s="959" t="s">
        <v>618</v>
      </c>
      <c r="E367" s="964">
        <v>3.9107131707317073</v>
      </c>
    </row>
    <row r="368" spans="2:5" outlineLevel="1" x14ac:dyDescent="0.35">
      <c r="B368" s="963" t="s">
        <v>6446</v>
      </c>
      <c r="C368" s="963" t="s">
        <v>564</v>
      </c>
      <c r="D368" s="959" t="s">
        <v>619</v>
      </c>
      <c r="E368" s="964">
        <v>1714.3348780487806</v>
      </c>
    </row>
    <row r="369" spans="2:5" outlineLevel="1" x14ac:dyDescent="0.35">
      <c r="B369" s="963" t="s">
        <v>6447</v>
      </c>
      <c r="C369" s="963" t="s">
        <v>284</v>
      </c>
      <c r="D369" s="959" t="s">
        <v>620</v>
      </c>
      <c r="E369" s="964">
        <v>11.771462601626016</v>
      </c>
    </row>
    <row r="370" spans="2:5" outlineLevel="1" x14ac:dyDescent="0.35">
      <c r="B370" s="963" t="s">
        <v>6448</v>
      </c>
      <c r="C370" s="963" t="s">
        <v>587</v>
      </c>
      <c r="D370" s="959" t="s">
        <v>621</v>
      </c>
      <c r="E370" s="964">
        <v>1.4349429268292684E-4</v>
      </c>
    </row>
    <row r="371" spans="2:5" outlineLevel="1" x14ac:dyDescent="0.35">
      <c r="B371" s="963" t="s">
        <v>6449</v>
      </c>
      <c r="C371" s="963" t="s">
        <v>587</v>
      </c>
      <c r="D371" s="959" t="s">
        <v>622</v>
      </c>
      <c r="E371" s="964">
        <v>1.6861975609756098E-4</v>
      </c>
    </row>
    <row r="372" spans="2:5" outlineLevel="1" x14ac:dyDescent="0.35">
      <c r="B372" s="963" t="s">
        <v>6450</v>
      </c>
      <c r="C372" s="963" t="s">
        <v>587</v>
      </c>
      <c r="D372" s="959" t="s">
        <v>623</v>
      </c>
      <c r="E372" s="964">
        <v>1.982119593495935E-4</v>
      </c>
    </row>
    <row r="373" spans="2:5" outlineLevel="1" x14ac:dyDescent="0.35">
      <c r="B373" s="963" t="s">
        <v>6451</v>
      </c>
      <c r="C373" s="963" t="s">
        <v>587</v>
      </c>
      <c r="D373" s="959" t="s">
        <v>624</v>
      </c>
      <c r="E373" s="964">
        <v>2.0100368292682926E-4</v>
      </c>
    </row>
    <row r="374" spans="2:5" outlineLevel="1" x14ac:dyDescent="0.35">
      <c r="B374" s="963" t="s">
        <v>6452</v>
      </c>
      <c r="C374" s="963" t="s">
        <v>587</v>
      </c>
      <c r="D374" s="959" t="s">
        <v>625</v>
      </c>
      <c r="E374" s="964">
        <v>2.6353815447154472E-4</v>
      </c>
    </row>
    <row r="375" spans="2:5" outlineLevel="1" x14ac:dyDescent="0.35">
      <c r="B375" s="963" t="s">
        <v>6453</v>
      </c>
      <c r="C375" s="963" t="s">
        <v>587</v>
      </c>
      <c r="D375" s="959" t="s">
        <v>626</v>
      </c>
      <c r="E375" s="964">
        <v>1.3481363414634146E-4</v>
      </c>
    </row>
    <row r="376" spans="2:5" outlineLevel="1" x14ac:dyDescent="0.35">
      <c r="B376" s="963" t="s">
        <v>6454</v>
      </c>
      <c r="C376" s="963" t="s">
        <v>587</v>
      </c>
      <c r="D376" s="959" t="s">
        <v>627</v>
      </c>
      <c r="E376" s="964">
        <v>1.4039598373983739E-4</v>
      </c>
    </row>
    <row r="377" spans="2:5" outlineLevel="1" x14ac:dyDescent="0.35">
      <c r="B377" s="963" t="s">
        <v>6455</v>
      </c>
      <c r="C377" s="963" t="s">
        <v>587</v>
      </c>
      <c r="D377" s="959" t="s">
        <v>628</v>
      </c>
      <c r="E377" s="964">
        <v>1.5100243902439026E-4</v>
      </c>
    </row>
    <row r="378" spans="2:5" outlineLevel="1" x14ac:dyDescent="0.35">
      <c r="B378" s="963" t="s">
        <v>6456</v>
      </c>
      <c r="C378" s="963" t="s">
        <v>587</v>
      </c>
      <c r="D378" s="959" t="s">
        <v>629</v>
      </c>
      <c r="E378" s="964">
        <v>2.8469960162601628E-4</v>
      </c>
    </row>
    <row r="379" spans="2:5" outlineLevel="1" x14ac:dyDescent="0.35">
      <c r="B379" s="963" t="s">
        <v>6457</v>
      </c>
      <c r="C379" s="963" t="s">
        <v>587</v>
      </c>
      <c r="D379" s="959" t="s">
        <v>630</v>
      </c>
      <c r="E379" s="964">
        <v>7.1096511382113831E-5</v>
      </c>
    </row>
    <row r="380" spans="2:5" outlineLevel="1" x14ac:dyDescent="0.35">
      <c r="B380" s="963" t="s">
        <v>6458</v>
      </c>
      <c r="C380" s="963" t="s">
        <v>587</v>
      </c>
      <c r="D380" s="959" t="s">
        <v>631</v>
      </c>
      <c r="E380" s="964">
        <v>7.5498179674796757E-5</v>
      </c>
    </row>
    <row r="381" spans="2:5" outlineLevel="1" x14ac:dyDescent="0.35">
      <c r="B381" s="963" t="s">
        <v>6459</v>
      </c>
      <c r="C381" s="963" t="s">
        <v>587</v>
      </c>
      <c r="D381" s="959" t="s">
        <v>632</v>
      </c>
      <c r="E381" s="964">
        <v>8.123948617886179E-5</v>
      </c>
    </row>
    <row r="382" spans="2:5" outlineLevel="1" x14ac:dyDescent="0.35">
      <c r="B382" s="963" t="s">
        <v>6460</v>
      </c>
      <c r="C382" s="963" t="s">
        <v>587</v>
      </c>
      <c r="D382" s="959" t="s">
        <v>633</v>
      </c>
      <c r="E382" s="964">
        <v>8.6023910569105685E-5</v>
      </c>
    </row>
    <row r="383" spans="2:5" outlineLevel="1" x14ac:dyDescent="0.35">
      <c r="B383" s="963" t="s">
        <v>6460</v>
      </c>
      <c r="C383" s="963" t="s">
        <v>587</v>
      </c>
      <c r="D383" s="959" t="s">
        <v>634</v>
      </c>
      <c r="E383" s="964">
        <v>1.1401278048780488E-4</v>
      </c>
    </row>
    <row r="384" spans="2:5" outlineLevel="1" x14ac:dyDescent="0.35">
      <c r="B384" s="963" t="s">
        <v>6461</v>
      </c>
      <c r="C384" s="963" t="s">
        <v>284</v>
      </c>
      <c r="D384" s="959" t="s">
        <v>635</v>
      </c>
      <c r="E384" s="964">
        <v>1.2995769918699187</v>
      </c>
    </row>
    <row r="385" spans="2:5" outlineLevel="1" x14ac:dyDescent="0.35">
      <c r="B385" s="963" t="s">
        <v>6462</v>
      </c>
      <c r="C385" s="963" t="s">
        <v>284</v>
      </c>
      <c r="D385" s="959" t="s">
        <v>636</v>
      </c>
      <c r="E385" s="964">
        <v>0.88484756097560968</v>
      </c>
    </row>
    <row r="386" spans="2:5" outlineLevel="1" x14ac:dyDescent="0.35">
      <c r="B386" s="963" t="s">
        <v>6463</v>
      </c>
      <c r="C386" s="963" t="s">
        <v>284</v>
      </c>
      <c r="D386" s="959" t="s">
        <v>637</v>
      </c>
      <c r="E386" s="964">
        <v>3.6753375609756098</v>
      </c>
    </row>
    <row r="387" spans="2:5" outlineLevel="1" x14ac:dyDescent="0.35">
      <c r="B387" s="963" t="s">
        <v>6464</v>
      </c>
      <c r="C387" s="963" t="s">
        <v>284</v>
      </c>
      <c r="D387" s="959" t="s">
        <v>638</v>
      </c>
      <c r="E387" s="964">
        <v>0.83550715447154478</v>
      </c>
    </row>
    <row r="388" spans="2:5" outlineLevel="1" x14ac:dyDescent="0.35">
      <c r="B388" s="963" t="s">
        <v>6465</v>
      </c>
      <c r="C388" s="963" t="s">
        <v>284</v>
      </c>
      <c r="D388" s="959" t="s">
        <v>639</v>
      </c>
      <c r="E388" s="964">
        <v>1.4564282926829268</v>
      </c>
    </row>
    <row r="389" spans="2:5" outlineLevel="1" x14ac:dyDescent="0.35">
      <c r="B389" s="963" t="s">
        <v>6466</v>
      </c>
      <c r="C389" s="963" t="s">
        <v>284</v>
      </c>
      <c r="D389" s="959" t="s">
        <v>640</v>
      </c>
      <c r="E389" s="964">
        <v>1.3602570731707317</v>
      </c>
    </row>
    <row r="390" spans="2:5" outlineLevel="1" x14ac:dyDescent="0.35">
      <c r="B390" s="963" t="s">
        <v>6466</v>
      </c>
      <c r="C390" s="963" t="s">
        <v>284</v>
      </c>
      <c r="D390" s="959" t="s">
        <v>641</v>
      </c>
      <c r="E390" s="964">
        <v>0.74360139837398376</v>
      </c>
    </row>
    <row r="391" spans="2:5" outlineLevel="1" x14ac:dyDescent="0.35">
      <c r="B391" s="963" t="s">
        <v>6467</v>
      </c>
      <c r="C391" s="963" t="s">
        <v>284</v>
      </c>
      <c r="D391" s="959" t="s">
        <v>642</v>
      </c>
      <c r="E391" s="964">
        <v>2.2363112195121952</v>
      </c>
    </row>
    <row r="392" spans="2:5" outlineLevel="1" x14ac:dyDescent="0.35">
      <c r="B392" s="963" t="s">
        <v>6468</v>
      </c>
      <c r="C392" s="963" t="s">
        <v>284</v>
      </c>
      <c r="D392" s="959" t="s">
        <v>643</v>
      </c>
      <c r="E392" s="964">
        <v>0.67964171544715446</v>
      </c>
    </row>
    <row r="393" spans="2:5" outlineLevel="1" x14ac:dyDescent="0.35">
      <c r="B393" s="963" t="s">
        <v>6469</v>
      </c>
      <c r="C393" s="963" t="s">
        <v>284</v>
      </c>
      <c r="D393" s="959" t="s">
        <v>644</v>
      </c>
      <c r="E393" s="964">
        <v>3.5536495121951219</v>
      </c>
    </row>
    <row r="394" spans="2:5" outlineLevel="1" x14ac:dyDescent="0.35">
      <c r="B394" s="963" t="s">
        <v>6470</v>
      </c>
      <c r="C394" s="963" t="s">
        <v>284</v>
      </c>
      <c r="D394" s="959" t="s">
        <v>645</v>
      </c>
      <c r="E394" s="964">
        <v>0.17184361788617886</v>
      </c>
    </row>
    <row r="395" spans="2:5" outlineLevel="1" x14ac:dyDescent="0.35">
      <c r="B395" s="963" t="s">
        <v>6471</v>
      </c>
      <c r="C395" s="963" t="s">
        <v>284</v>
      </c>
      <c r="D395" s="959" t="s">
        <v>646</v>
      </c>
      <c r="E395" s="964">
        <v>2.9331419512195125</v>
      </c>
    </row>
    <row r="396" spans="2:5" outlineLevel="1" x14ac:dyDescent="0.35">
      <c r="B396" s="963" t="s">
        <v>6472</v>
      </c>
      <c r="C396" s="963" t="s">
        <v>284</v>
      </c>
      <c r="D396" s="959" t="s">
        <v>647</v>
      </c>
      <c r="E396" s="964">
        <v>4.5172413821138215E-2</v>
      </c>
    </row>
    <row r="397" spans="2:5" outlineLevel="1" x14ac:dyDescent="0.35">
      <c r="B397" s="963" t="s">
        <v>6473</v>
      </c>
      <c r="C397" s="963" t="s">
        <v>284</v>
      </c>
      <c r="D397" s="959" t="s">
        <v>648</v>
      </c>
      <c r="E397" s="964">
        <v>0.35009629268292686</v>
      </c>
    </row>
    <row r="398" spans="2:5" outlineLevel="1" x14ac:dyDescent="0.35">
      <c r="B398" s="963" t="s">
        <v>6474</v>
      </c>
      <c r="C398" s="963" t="s">
        <v>284</v>
      </c>
      <c r="D398" s="959" t="s">
        <v>649</v>
      </c>
      <c r="E398" s="964">
        <v>0.35009629268292686</v>
      </c>
    </row>
    <row r="399" spans="2:5" outlineLevel="1" x14ac:dyDescent="0.35">
      <c r="B399" s="963" t="s">
        <v>6475</v>
      </c>
      <c r="C399" s="963" t="s">
        <v>284</v>
      </c>
      <c r="D399" s="959" t="s">
        <v>650</v>
      </c>
      <c r="E399" s="964">
        <v>3.3600962601626017</v>
      </c>
    </row>
    <row r="400" spans="2:5" outlineLevel="1" x14ac:dyDescent="0.35">
      <c r="B400" s="963" t="s">
        <v>6476</v>
      </c>
      <c r="C400" s="963" t="s">
        <v>284</v>
      </c>
      <c r="D400" s="959" t="s">
        <v>651</v>
      </c>
      <c r="E400" s="964">
        <v>1.1607131707317073</v>
      </c>
    </row>
    <row r="401" spans="2:5" outlineLevel="1" x14ac:dyDescent="0.35">
      <c r="B401" s="963" t="s">
        <v>6477</v>
      </c>
      <c r="C401" s="963" t="s">
        <v>284</v>
      </c>
      <c r="D401" s="959" t="s">
        <v>652</v>
      </c>
      <c r="E401" s="964">
        <v>3.9107131707317073</v>
      </c>
    </row>
    <row r="402" spans="2:5" outlineLevel="1" x14ac:dyDescent="0.35">
      <c r="B402" s="963" t="s">
        <v>6478</v>
      </c>
      <c r="C402" s="963" t="s">
        <v>284</v>
      </c>
      <c r="D402" s="959" t="s">
        <v>653</v>
      </c>
      <c r="E402" s="964">
        <v>1.1607131707317073</v>
      </c>
    </row>
    <row r="403" spans="2:5" outlineLevel="1" x14ac:dyDescent="0.35">
      <c r="B403" s="963" t="s">
        <v>6479</v>
      </c>
      <c r="C403" s="963" t="s">
        <v>284</v>
      </c>
      <c r="D403" s="959" t="s">
        <v>654</v>
      </c>
      <c r="E403" s="964">
        <v>3.9107131707317073</v>
      </c>
    </row>
    <row r="404" spans="2:5" outlineLevel="1" x14ac:dyDescent="0.35">
      <c r="B404" s="963" t="s">
        <v>6480</v>
      </c>
      <c r="C404" s="963" t="s">
        <v>284</v>
      </c>
      <c r="D404" s="959" t="s">
        <v>655</v>
      </c>
      <c r="E404" s="964">
        <v>1.0311540650406503</v>
      </c>
    </row>
    <row r="405" spans="2:5" outlineLevel="1" x14ac:dyDescent="0.35">
      <c r="B405" s="963" t="s">
        <v>6481</v>
      </c>
      <c r="C405" s="963" t="s">
        <v>564</v>
      </c>
      <c r="D405" s="959" t="s">
        <v>656</v>
      </c>
      <c r="E405" s="964">
        <v>2.8008547967479673</v>
      </c>
    </row>
    <row r="406" spans="2:5" outlineLevel="1" x14ac:dyDescent="0.35">
      <c r="B406" s="963" t="s">
        <v>6482</v>
      </c>
      <c r="C406" s="963" t="s">
        <v>564</v>
      </c>
      <c r="D406" s="959" t="s">
        <v>657</v>
      </c>
      <c r="E406" s="964">
        <v>2.8968246341463413</v>
      </c>
    </row>
    <row r="407" spans="2:5" outlineLevel="1" x14ac:dyDescent="0.35">
      <c r="B407" s="963" t="s">
        <v>6483</v>
      </c>
      <c r="C407" s="963" t="s">
        <v>564</v>
      </c>
      <c r="D407" s="959" t="s">
        <v>658</v>
      </c>
      <c r="E407" s="964">
        <v>4.8019208130081301</v>
      </c>
    </row>
    <row r="408" spans="2:5" outlineLevel="1" x14ac:dyDescent="0.35">
      <c r="B408" s="963" t="s">
        <v>6484</v>
      </c>
      <c r="C408" s="963" t="s">
        <v>284</v>
      </c>
      <c r="D408" s="959" t="s">
        <v>659</v>
      </c>
      <c r="E408" s="964">
        <v>0.19009629268292683</v>
      </c>
    </row>
    <row r="409" spans="2:5" outlineLevel="1" x14ac:dyDescent="0.35">
      <c r="B409" s="963" t="s">
        <v>6485</v>
      </c>
      <c r="C409" s="963" t="s">
        <v>284</v>
      </c>
      <c r="D409" s="959" t="s">
        <v>660</v>
      </c>
      <c r="E409" s="964">
        <v>0.32620064227642276</v>
      </c>
    </row>
    <row r="410" spans="2:5" outlineLevel="1" x14ac:dyDescent="0.35">
      <c r="B410" s="963" t="s">
        <v>6486</v>
      </c>
      <c r="C410" s="963" t="s">
        <v>284</v>
      </c>
      <c r="D410" s="959" t="s">
        <v>661</v>
      </c>
      <c r="E410" s="964">
        <v>0.48209142276422762</v>
      </c>
    </row>
    <row r="411" spans="2:5" outlineLevel="1" x14ac:dyDescent="0.35">
      <c r="B411" s="963" t="s">
        <v>6487</v>
      </c>
      <c r="C411" s="963" t="s">
        <v>284</v>
      </c>
      <c r="D411" s="959" t="s">
        <v>662</v>
      </c>
      <c r="E411" s="964">
        <v>3.6220914634146339</v>
      </c>
    </row>
    <row r="412" spans="2:5" outlineLevel="1" x14ac:dyDescent="0.35">
      <c r="B412" s="963" t="s">
        <v>6488</v>
      </c>
      <c r="C412" s="963" t="s">
        <v>663</v>
      </c>
      <c r="D412" s="959" t="s">
        <v>664</v>
      </c>
      <c r="E412" s="964">
        <v>8.5119333333333325E-2</v>
      </c>
    </row>
    <row r="413" spans="2:5" outlineLevel="1" x14ac:dyDescent="0.35">
      <c r="B413" s="963" t="s">
        <v>6489</v>
      </c>
      <c r="C413" s="963" t="s">
        <v>284</v>
      </c>
      <c r="D413" s="959" t="s">
        <v>665</v>
      </c>
      <c r="E413" s="964">
        <v>3.5956034146341467</v>
      </c>
    </row>
    <row r="414" spans="2:5" outlineLevel="1" x14ac:dyDescent="0.35">
      <c r="B414" s="963" t="s">
        <v>6490</v>
      </c>
      <c r="C414" s="963" t="s">
        <v>284</v>
      </c>
      <c r="D414" s="959" t="s">
        <v>666</v>
      </c>
      <c r="E414" s="964">
        <v>3.5956034146341467</v>
      </c>
    </row>
    <row r="415" spans="2:5" outlineLevel="1" x14ac:dyDescent="0.35">
      <c r="B415" s="963" t="s">
        <v>6491</v>
      </c>
      <c r="C415" s="963" t="s">
        <v>284</v>
      </c>
      <c r="D415" s="959" t="s">
        <v>667</v>
      </c>
      <c r="E415" s="964">
        <v>0.39833576422764227</v>
      </c>
    </row>
    <row r="416" spans="2:5" outlineLevel="1" x14ac:dyDescent="0.35">
      <c r="B416" s="963" t="s">
        <v>6492</v>
      </c>
      <c r="C416" s="963" t="s">
        <v>284</v>
      </c>
      <c r="D416" s="959" t="s">
        <v>668</v>
      </c>
      <c r="E416" s="964">
        <v>3.538335772357724</v>
      </c>
    </row>
    <row r="417" spans="2:5" outlineLevel="1" x14ac:dyDescent="0.35">
      <c r="B417" s="963" t="s">
        <v>6493</v>
      </c>
      <c r="C417" s="963" t="s">
        <v>284</v>
      </c>
      <c r="D417" s="959" t="s">
        <v>669</v>
      </c>
      <c r="E417" s="964">
        <v>3.9552870731707319</v>
      </c>
    </row>
    <row r="418" spans="2:5" outlineLevel="1" x14ac:dyDescent="0.35">
      <c r="B418" s="963" t="s">
        <v>6494</v>
      </c>
      <c r="C418" s="963" t="s">
        <v>284</v>
      </c>
      <c r="D418" s="959" t="s">
        <v>670</v>
      </c>
      <c r="E418" s="964">
        <v>0.81528707317073168</v>
      </c>
    </row>
    <row r="419" spans="2:5" outlineLevel="1" x14ac:dyDescent="0.35">
      <c r="B419" s="963" t="s">
        <v>6495</v>
      </c>
      <c r="C419" s="963" t="s">
        <v>284</v>
      </c>
      <c r="D419" s="959" t="s">
        <v>671</v>
      </c>
      <c r="E419" s="964">
        <v>2724.381219512195</v>
      </c>
    </row>
    <row r="420" spans="2:5" outlineLevel="1" x14ac:dyDescent="0.35">
      <c r="B420" s="963" t="s">
        <v>6496</v>
      </c>
      <c r="C420" s="963" t="s">
        <v>284</v>
      </c>
      <c r="D420" s="959" t="s">
        <v>672</v>
      </c>
      <c r="E420" s="964">
        <v>-1.8950507317073171</v>
      </c>
    </row>
    <row r="421" spans="2:5" outlineLevel="1" x14ac:dyDescent="0.35">
      <c r="B421" s="963" t="s">
        <v>6497</v>
      </c>
      <c r="C421" s="963" t="s">
        <v>284</v>
      </c>
      <c r="D421" s="959" t="s">
        <v>673</v>
      </c>
      <c r="E421" s="964">
        <v>-1.6362145528455285</v>
      </c>
    </row>
    <row r="422" spans="2:5" outlineLevel="1" x14ac:dyDescent="0.35">
      <c r="B422" s="963" t="s">
        <v>6498</v>
      </c>
      <c r="C422" s="963" t="s">
        <v>284</v>
      </c>
      <c r="D422" s="959" t="s">
        <v>674</v>
      </c>
      <c r="E422" s="964">
        <v>-0.8319734959349594</v>
      </c>
    </row>
    <row r="423" spans="2:5" outlineLevel="1" x14ac:dyDescent="0.35">
      <c r="B423" s="963" t="s">
        <v>6499</v>
      </c>
      <c r="C423" s="963" t="s">
        <v>284</v>
      </c>
      <c r="D423" s="959" t="s">
        <v>675</v>
      </c>
      <c r="E423" s="964">
        <v>1.3958253658536586</v>
      </c>
    </row>
    <row r="424" spans="2:5" outlineLevel="1" x14ac:dyDescent="0.35">
      <c r="B424" s="963" t="s">
        <v>6500</v>
      </c>
      <c r="C424" s="963" t="s">
        <v>284</v>
      </c>
      <c r="D424" s="959" t="s">
        <v>676</v>
      </c>
      <c r="E424" s="964">
        <v>3.4647971544715448</v>
      </c>
    </row>
    <row r="425" spans="2:5" outlineLevel="1" x14ac:dyDescent="0.35">
      <c r="B425" s="963" t="s">
        <v>6501</v>
      </c>
      <c r="C425" s="963" t="s">
        <v>284</v>
      </c>
      <c r="D425" s="959" t="s">
        <v>677</v>
      </c>
      <c r="E425" s="964">
        <v>2.7916506504065044</v>
      </c>
    </row>
    <row r="426" spans="2:5" outlineLevel="1" x14ac:dyDescent="0.35">
      <c r="B426" s="963" t="s">
        <v>6502</v>
      </c>
      <c r="C426" s="963" t="s">
        <v>284</v>
      </c>
      <c r="D426" s="959" t="s">
        <v>678</v>
      </c>
      <c r="E426" s="964">
        <v>1.1076913821138212</v>
      </c>
    </row>
    <row r="427" spans="2:5" outlineLevel="1" x14ac:dyDescent="0.35">
      <c r="B427" s="963" t="s">
        <v>6503</v>
      </c>
      <c r="C427" s="963" t="s">
        <v>284</v>
      </c>
      <c r="D427" s="959" t="s">
        <v>679</v>
      </c>
      <c r="E427" s="964">
        <v>2.5035166666666671</v>
      </c>
    </row>
    <row r="428" spans="2:5" outlineLevel="1" x14ac:dyDescent="0.35">
      <c r="B428" s="963" t="s">
        <v>6504</v>
      </c>
      <c r="C428" s="963" t="s">
        <v>284</v>
      </c>
      <c r="D428" s="959" t="s">
        <v>680</v>
      </c>
      <c r="E428" s="964">
        <v>2.7916506504065044</v>
      </c>
    </row>
    <row r="429" spans="2:5" outlineLevel="1" x14ac:dyDescent="0.35">
      <c r="B429" s="963" t="s">
        <v>6505</v>
      </c>
      <c r="C429" s="963" t="s">
        <v>284</v>
      </c>
      <c r="D429" s="959" t="s">
        <v>681</v>
      </c>
      <c r="E429" s="964">
        <v>1.1076913821138212</v>
      </c>
    </row>
    <row r="430" spans="2:5" outlineLevel="1" x14ac:dyDescent="0.35">
      <c r="B430" s="963" t="s">
        <v>6506</v>
      </c>
      <c r="C430" s="963" t="s">
        <v>284</v>
      </c>
      <c r="D430" s="959" t="s">
        <v>682</v>
      </c>
      <c r="E430" s="964">
        <v>1.3958253658536586</v>
      </c>
    </row>
    <row r="431" spans="2:5" outlineLevel="1" x14ac:dyDescent="0.35">
      <c r="B431" s="963" t="s">
        <v>6507</v>
      </c>
      <c r="C431" s="963" t="s">
        <v>284</v>
      </c>
      <c r="D431" s="959" t="s">
        <v>683</v>
      </c>
      <c r="E431" s="964">
        <v>13.824263414634146</v>
      </c>
    </row>
    <row r="432" spans="2:5" outlineLevel="1" x14ac:dyDescent="0.35">
      <c r="B432" s="963" t="s">
        <v>6508</v>
      </c>
      <c r="C432" s="963" t="s">
        <v>284</v>
      </c>
      <c r="D432" s="959" t="s">
        <v>684</v>
      </c>
      <c r="E432" s="964">
        <v>11.038085365853659</v>
      </c>
    </row>
    <row r="433" spans="2:5" outlineLevel="1" x14ac:dyDescent="0.35">
      <c r="B433" s="963" t="s">
        <v>6509</v>
      </c>
      <c r="C433" s="963" t="s">
        <v>284</v>
      </c>
      <c r="D433" s="959" t="s">
        <v>685</v>
      </c>
      <c r="E433" s="964">
        <v>8.2145024390243915</v>
      </c>
    </row>
    <row r="434" spans="2:5" outlineLevel="1" x14ac:dyDescent="0.35">
      <c r="B434" s="963" t="s">
        <v>6510</v>
      </c>
      <c r="C434" s="963" t="s">
        <v>284</v>
      </c>
      <c r="D434" s="959" t="s">
        <v>686</v>
      </c>
      <c r="E434" s="964">
        <v>29.096987804878051</v>
      </c>
    </row>
    <row r="435" spans="2:5" outlineLevel="1" x14ac:dyDescent="0.35">
      <c r="B435" s="963" t="s">
        <v>6511</v>
      </c>
      <c r="C435" s="963" t="s">
        <v>281</v>
      </c>
      <c r="D435" s="959" t="s">
        <v>687</v>
      </c>
      <c r="E435" s="964">
        <v>12.748203252032519</v>
      </c>
    </row>
    <row r="436" spans="2:5" outlineLevel="1" x14ac:dyDescent="0.35">
      <c r="B436" s="963" t="s">
        <v>6512</v>
      </c>
      <c r="C436" s="963" t="s">
        <v>284</v>
      </c>
      <c r="D436" s="959" t="s">
        <v>688</v>
      </c>
      <c r="E436" s="964">
        <v>2.3053755284552846</v>
      </c>
    </row>
    <row r="437" spans="2:5" outlineLevel="1" x14ac:dyDescent="0.35">
      <c r="B437" s="963" t="s">
        <v>6513</v>
      </c>
      <c r="C437" s="963" t="s">
        <v>284</v>
      </c>
      <c r="D437" s="959" t="s">
        <v>689</v>
      </c>
      <c r="E437" s="964">
        <v>0.93064837398373979</v>
      </c>
    </row>
    <row r="438" spans="2:5" outlineLevel="1" x14ac:dyDescent="0.35">
      <c r="B438" s="963" t="s">
        <v>6514</v>
      </c>
      <c r="C438" s="963" t="s">
        <v>284</v>
      </c>
      <c r="D438" s="959" t="s">
        <v>690</v>
      </c>
      <c r="E438" s="964">
        <v>0.64549182926829263</v>
      </c>
    </row>
    <row r="439" spans="2:5" outlineLevel="1" x14ac:dyDescent="0.35">
      <c r="B439" s="963" t="s">
        <v>6515</v>
      </c>
      <c r="C439" s="963" t="s">
        <v>284</v>
      </c>
      <c r="D439" s="959" t="s">
        <v>691</v>
      </c>
      <c r="E439" s="964">
        <v>0.84795300813008134</v>
      </c>
    </row>
    <row r="440" spans="2:5" outlineLevel="1" x14ac:dyDescent="0.35">
      <c r="B440" s="963" t="s">
        <v>6516</v>
      </c>
      <c r="C440" s="963" t="s">
        <v>284</v>
      </c>
      <c r="D440" s="959" t="s">
        <v>692</v>
      </c>
      <c r="E440" s="964">
        <v>1.436890731707317</v>
      </c>
    </row>
    <row r="441" spans="2:5" outlineLevel="1" x14ac:dyDescent="0.35">
      <c r="B441" s="963" t="s">
        <v>6517</v>
      </c>
      <c r="C441" s="963" t="s">
        <v>284</v>
      </c>
      <c r="D441" s="959" t="s">
        <v>693</v>
      </c>
      <c r="E441" s="964">
        <v>1.436890731707317</v>
      </c>
    </row>
    <row r="442" spans="2:5" outlineLevel="1" x14ac:dyDescent="0.35">
      <c r="B442" s="963" t="s">
        <v>6518</v>
      </c>
      <c r="C442" s="963" t="s">
        <v>284</v>
      </c>
      <c r="D442" s="959" t="s">
        <v>694</v>
      </c>
      <c r="E442" s="964">
        <v>2.5589906504065043</v>
      </c>
    </row>
    <row r="443" spans="2:5" outlineLevel="1" x14ac:dyDescent="0.35">
      <c r="B443" s="963" t="s">
        <v>6519</v>
      </c>
      <c r="C443" s="963" t="s">
        <v>284</v>
      </c>
      <c r="D443" s="959" t="s">
        <v>695</v>
      </c>
      <c r="E443" s="964">
        <v>2.601451382113821</v>
      </c>
    </row>
    <row r="444" spans="2:5" outlineLevel="1" x14ac:dyDescent="0.35">
      <c r="B444" s="963" t="s">
        <v>6520</v>
      </c>
      <c r="C444" s="963" t="s">
        <v>284</v>
      </c>
      <c r="D444" s="959" t="s">
        <v>696</v>
      </c>
      <c r="E444" s="964">
        <v>1.436890731707317</v>
      </c>
    </row>
    <row r="445" spans="2:5" outlineLevel="1" x14ac:dyDescent="0.35">
      <c r="B445" s="963" t="s">
        <v>6521</v>
      </c>
      <c r="C445" s="963" t="s">
        <v>284</v>
      </c>
      <c r="D445" s="959" t="s">
        <v>697</v>
      </c>
      <c r="E445" s="964">
        <v>1.6058026829268293</v>
      </c>
    </row>
    <row r="446" spans="2:5" outlineLevel="1" x14ac:dyDescent="0.35">
      <c r="B446" s="963" t="s">
        <v>6522</v>
      </c>
      <c r="C446" s="963" t="s">
        <v>284</v>
      </c>
      <c r="D446" s="959" t="s">
        <v>698</v>
      </c>
      <c r="E446" s="964">
        <v>1.5025432520325201</v>
      </c>
    </row>
    <row r="447" spans="2:5" outlineLevel="1" x14ac:dyDescent="0.35">
      <c r="B447" s="963" t="s">
        <v>6523</v>
      </c>
      <c r="C447" s="963" t="s">
        <v>284</v>
      </c>
      <c r="D447" s="959" t="s">
        <v>699</v>
      </c>
      <c r="E447" s="964">
        <v>2.2906665040650407</v>
      </c>
    </row>
    <row r="448" spans="2:5" outlineLevel="1" x14ac:dyDescent="0.35">
      <c r="B448" s="963" t="s">
        <v>6524</v>
      </c>
      <c r="C448" s="963" t="s">
        <v>284</v>
      </c>
      <c r="D448" s="959" t="s">
        <v>700</v>
      </c>
      <c r="E448" s="964">
        <v>1.9356199186991869</v>
      </c>
    </row>
    <row r="449" spans="2:5" outlineLevel="1" x14ac:dyDescent="0.35">
      <c r="B449" s="963" t="s">
        <v>6525</v>
      </c>
      <c r="C449" s="963" t="s">
        <v>284</v>
      </c>
      <c r="D449" s="959" t="s">
        <v>701</v>
      </c>
      <c r="E449" s="964">
        <v>5.2334074796747974</v>
      </c>
    </row>
    <row r="450" spans="2:5" outlineLevel="1" x14ac:dyDescent="0.35">
      <c r="B450" s="963" t="s">
        <v>6526</v>
      </c>
      <c r="C450" s="963" t="s">
        <v>284</v>
      </c>
      <c r="D450" s="959" t="s">
        <v>702</v>
      </c>
      <c r="E450" s="964">
        <v>4.3173554471544717</v>
      </c>
    </row>
    <row r="451" spans="2:5" outlineLevel="1" x14ac:dyDescent="0.35">
      <c r="B451" s="963" t="s">
        <v>6527</v>
      </c>
      <c r="C451" s="963" t="s">
        <v>284</v>
      </c>
      <c r="D451" s="959" t="s">
        <v>703</v>
      </c>
      <c r="E451" s="964">
        <v>3.2347483739837397</v>
      </c>
    </row>
    <row r="452" spans="2:5" outlineLevel="1" x14ac:dyDescent="0.35">
      <c r="B452" s="963" t="s">
        <v>6528</v>
      </c>
      <c r="C452" s="963" t="s">
        <v>284</v>
      </c>
      <c r="D452" s="959" t="s">
        <v>704</v>
      </c>
      <c r="E452" s="964">
        <v>7.111774146341463</v>
      </c>
    </row>
    <row r="453" spans="2:5" outlineLevel="1" x14ac:dyDescent="0.35">
      <c r="B453" s="963" t="s">
        <v>6529</v>
      </c>
      <c r="C453" s="963" t="s">
        <v>284</v>
      </c>
      <c r="D453" s="959" t="s">
        <v>705</v>
      </c>
      <c r="E453" s="964">
        <v>5.6739535772357721</v>
      </c>
    </row>
    <row r="454" spans="2:5" outlineLevel="1" x14ac:dyDescent="0.35">
      <c r="B454" s="963" t="s">
        <v>6530</v>
      </c>
      <c r="C454" s="963" t="s">
        <v>284</v>
      </c>
      <c r="D454" s="959" t="s">
        <v>706</v>
      </c>
      <c r="E454" s="964">
        <v>3.9747109756097561</v>
      </c>
    </row>
    <row r="455" spans="2:5" outlineLevel="1" x14ac:dyDescent="0.35">
      <c r="B455" s="963" t="s">
        <v>6531</v>
      </c>
      <c r="C455" s="963" t="s">
        <v>284</v>
      </c>
      <c r="D455" s="959" t="s">
        <v>707</v>
      </c>
      <c r="E455" s="964">
        <v>5.6167643902439019</v>
      </c>
    </row>
    <row r="456" spans="2:5" outlineLevel="1" x14ac:dyDescent="0.35">
      <c r="B456" s="963" t="s">
        <v>6532</v>
      </c>
      <c r="C456" s="963" t="s">
        <v>284</v>
      </c>
      <c r="D456" s="959" t="s">
        <v>708</v>
      </c>
      <c r="E456" s="964">
        <v>4.5942242276422762</v>
      </c>
    </row>
    <row r="457" spans="2:5" outlineLevel="1" x14ac:dyDescent="0.35">
      <c r="B457" s="963" t="s">
        <v>6533</v>
      </c>
      <c r="C457" s="963" t="s">
        <v>284</v>
      </c>
      <c r="D457" s="959" t="s">
        <v>709</v>
      </c>
      <c r="E457" s="964">
        <v>3.3857677235772359</v>
      </c>
    </row>
    <row r="458" spans="2:5" outlineLevel="1" x14ac:dyDescent="0.35">
      <c r="B458" s="963" t="s">
        <v>6534</v>
      </c>
      <c r="C458" s="963" t="s">
        <v>284</v>
      </c>
      <c r="D458" s="959" t="s">
        <v>710</v>
      </c>
      <c r="E458" s="964">
        <v>7.5471233333333334</v>
      </c>
    </row>
    <row r="459" spans="2:5" outlineLevel="1" x14ac:dyDescent="0.35">
      <c r="B459" s="963" t="s">
        <v>6535</v>
      </c>
      <c r="C459" s="963" t="s">
        <v>284</v>
      </c>
      <c r="D459" s="959" t="s">
        <v>711</v>
      </c>
      <c r="E459" s="964">
        <v>5.9883723577235779</v>
      </c>
    </row>
    <row r="460" spans="2:5" outlineLevel="1" x14ac:dyDescent="0.35">
      <c r="B460" s="963" t="s">
        <v>6536</v>
      </c>
      <c r="C460" s="963" t="s">
        <v>284</v>
      </c>
      <c r="D460" s="959" t="s">
        <v>712</v>
      </c>
      <c r="E460" s="964">
        <v>4.1462121951219517</v>
      </c>
    </row>
    <row r="461" spans="2:5" outlineLevel="1" x14ac:dyDescent="0.35">
      <c r="B461" s="963" t="s">
        <v>6537</v>
      </c>
      <c r="C461" s="963" t="s">
        <v>284</v>
      </c>
      <c r="D461" s="959" t="s">
        <v>713</v>
      </c>
      <c r="E461" s="964">
        <v>6.8336439024390243</v>
      </c>
    </row>
    <row r="462" spans="2:5" outlineLevel="1" x14ac:dyDescent="0.35">
      <c r="B462" s="963" t="s">
        <v>6538</v>
      </c>
      <c r="C462" s="963" t="s">
        <v>284</v>
      </c>
      <c r="D462" s="959" t="s">
        <v>714</v>
      </c>
      <c r="E462" s="964">
        <v>5.473081707317073</v>
      </c>
    </row>
    <row r="463" spans="2:5" outlineLevel="1" x14ac:dyDescent="0.35">
      <c r="B463" s="963" t="s">
        <v>6539</v>
      </c>
      <c r="C463" s="963" t="s">
        <v>284</v>
      </c>
      <c r="D463" s="959" t="s">
        <v>715</v>
      </c>
      <c r="E463" s="964">
        <v>3.8651445528455284</v>
      </c>
    </row>
    <row r="464" spans="2:5" outlineLevel="1" x14ac:dyDescent="0.35">
      <c r="B464" s="963" t="s">
        <v>6540</v>
      </c>
      <c r="C464" s="963" t="s">
        <v>284</v>
      </c>
      <c r="D464" s="959" t="s">
        <v>716</v>
      </c>
      <c r="E464" s="964">
        <v>5.1644788617886181</v>
      </c>
    </row>
    <row r="465" spans="2:5" outlineLevel="1" x14ac:dyDescent="0.35">
      <c r="B465" s="963" t="s">
        <v>6541</v>
      </c>
      <c r="C465" s="963" t="s">
        <v>284</v>
      </c>
      <c r="D465" s="959" t="s">
        <v>717</v>
      </c>
      <c r="E465" s="964">
        <v>4.2675736585365858</v>
      </c>
    </row>
    <row r="466" spans="2:5" outlineLevel="1" x14ac:dyDescent="0.35">
      <c r="B466" s="963" t="s">
        <v>6542</v>
      </c>
      <c r="C466" s="963" t="s">
        <v>284</v>
      </c>
      <c r="D466" s="959" t="s">
        <v>718</v>
      </c>
      <c r="E466" s="964">
        <v>3.2075947154471542</v>
      </c>
    </row>
    <row r="467" spans="2:5" outlineLevel="1" x14ac:dyDescent="0.35">
      <c r="B467" s="963" t="s">
        <v>6543</v>
      </c>
      <c r="C467" s="963" t="s">
        <v>284</v>
      </c>
      <c r="D467" s="959" t="s">
        <v>719</v>
      </c>
      <c r="E467" s="964">
        <v>5.1644788617886181</v>
      </c>
    </row>
    <row r="468" spans="2:5" outlineLevel="1" x14ac:dyDescent="0.35">
      <c r="B468" s="963" t="s">
        <v>6544</v>
      </c>
      <c r="C468" s="963" t="s">
        <v>284</v>
      </c>
      <c r="D468" s="959" t="s">
        <v>720</v>
      </c>
      <c r="E468" s="964">
        <v>4.2675736585365858</v>
      </c>
    </row>
    <row r="469" spans="2:5" outlineLevel="1" x14ac:dyDescent="0.35">
      <c r="B469" s="963" t="s">
        <v>6545</v>
      </c>
      <c r="C469" s="963" t="s">
        <v>284</v>
      </c>
      <c r="D469" s="959" t="s">
        <v>721</v>
      </c>
      <c r="E469" s="964">
        <v>3.2075947154471542</v>
      </c>
    </row>
    <row r="470" spans="2:5" outlineLevel="1" x14ac:dyDescent="0.35">
      <c r="B470" s="963" t="s">
        <v>6546</v>
      </c>
      <c r="C470" s="963" t="s">
        <v>284</v>
      </c>
      <c r="D470" s="959" t="s">
        <v>722</v>
      </c>
      <c r="E470" s="964">
        <v>5.2502217073170732</v>
      </c>
    </row>
    <row r="471" spans="2:5" outlineLevel="1" x14ac:dyDescent="0.35">
      <c r="B471" s="963" t="s">
        <v>6547</v>
      </c>
      <c r="C471" s="963" t="s">
        <v>284</v>
      </c>
      <c r="D471" s="959" t="s">
        <v>723</v>
      </c>
      <c r="E471" s="964">
        <v>4.3294989430894306</v>
      </c>
    </row>
    <row r="472" spans="2:5" outlineLevel="1" x14ac:dyDescent="0.35">
      <c r="B472" s="963" t="s">
        <v>6548</v>
      </c>
      <c r="C472" s="963" t="s">
        <v>284</v>
      </c>
      <c r="D472" s="959" t="s">
        <v>724</v>
      </c>
      <c r="E472" s="964">
        <v>3.2413721138211384</v>
      </c>
    </row>
    <row r="473" spans="2:5" outlineLevel="1" x14ac:dyDescent="0.35">
      <c r="B473" s="963" t="s">
        <v>6549</v>
      </c>
      <c r="C473" s="963" t="s">
        <v>284</v>
      </c>
      <c r="D473" s="959" t="s">
        <v>725</v>
      </c>
      <c r="E473" s="964">
        <v>5.8924471544715455</v>
      </c>
    </row>
    <row r="474" spans="2:5" outlineLevel="1" x14ac:dyDescent="0.35">
      <c r="B474" s="963" t="s">
        <v>6550</v>
      </c>
      <c r="C474" s="963" t="s">
        <v>284</v>
      </c>
      <c r="D474" s="959" t="s">
        <v>726</v>
      </c>
      <c r="E474" s="964">
        <v>4.7933285365853662</v>
      </c>
    </row>
    <row r="475" spans="2:5" outlineLevel="1" x14ac:dyDescent="0.35">
      <c r="B475" s="963" t="s">
        <v>6551</v>
      </c>
      <c r="C475" s="963" t="s">
        <v>284</v>
      </c>
      <c r="D475" s="959" t="s">
        <v>727</v>
      </c>
      <c r="E475" s="964">
        <v>3.4943700813008132</v>
      </c>
    </row>
    <row r="476" spans="2:5" outlineLevel="1" x14ac:dyDescent="0.35">
      <c r="B476" s="963" t="s">
        <v>6552</v>
      </c>
      <c r="C476" s="963" t="s">
        <v>284</v>
      </c>
      <c r="D476" s="959" t="s">
        <v>728</v>
      </c>
      <c r="E476" s="964">
        <v>7.1200588617886176</v>
      </c>
    </row>
    <row r="477" spans="2:5" outlineLevel="1" x14ac:dyDescent="0.35">
      <c r="B477" s="963" t="s">
        <v>6553</v>
      </c>
      <c r="C477" s="963" t="s">
        <v>284</v>
      </c>
      <c r="D477" s="959" t="s">
        <v>729</v>
      </c>
      <c r="E477" s="964">
        <v>5.679936910569106</v>
      </c>
    </row>
    <row r="478" spans="2:5" outlineLevel="1" x14ac:dyDescent="0.35">
      <c r="B478" s="963" t="s">
        <v>6554</v>
      </c>
      <c r="C478" s="963" t="s">
        <v>284</v>
      </c>
      <c r="D478" s="959" t="s">
        <v>730</v>
      </c>
      <c r="E478" s="964">
        <v>3.9779746341463413</v>
      </c>
    </row>
    <row r="479" spans="2:5" outlineLevel="1" x14ac:dyDescent="0.35">
      <c r="B479" s="963" t="s">
        <v>6555</v>
      </c>
      <c r="C479" s="963" t="s">
        <v>284</v>
      </c>
      <c r="D479" s="959" t="s">
        <v>731</v>
      </c>
      <c r="E479" s="964">
        <v>5.1614128455284556</v>
      </c>
    </row>
    <row r="480" spans="2:5" outlineLevel="1" x14ac:dyDescent="0.35">
      <c r="B480" s="963" t="s">
        <v>6556</v>
      </c>
      <c r="C480" s="963" t="s">
        <v>284</v>
      </c>
      <c r="D480" s="959" t="s">
        <v>732</v>
      </c>
      <c r="E480" s="964">
        <v>4.2653592682926833</v>
      </c>
    </row>
    <row r="481" spans="2:5" outlineLevel="1" x14ac:dyDescent="0.35">
      <c r="B481" s="963" t="s">
        <v>6557</v>
      </c>
      <c r="C481" s="963" t="s">
        <v>284</v>
      </c>
      <c r="D481" s="959" t="s">
        <v>733</v>
      </c>
      <c r="E481" s="964">
        <v>3.2063868292682929</v>
      </c>
    </row>
    <row r="482" spans="2:5" outlineLevel="1" x14ac:dyDescent="0.35">
      <c r="B482" s="963" t="s">
        <v>6558</v>
      </c>
      <c r="C482" s="963" t="s">
        <v>284</v>
      </c>
      <c r="D482" s="959" t="s">
        <v>734</v>
      </c>
      <c r="E482" s="964">
        <v>5.8052159349593495</v>
      </c>
    </row>
    <row r="483" spans="2:5" outlineLevel="1" x14ac:dyDescent="0.35">
      <c r="B483" s="963" t="s">
        <v>6559</v>
      </c>
      <c r="C483" s="963" t="s">
        <v>284</v>
      </c>
      <c r="D483" s="959" t="s">
        <v>735</v>
      </c>
      <c r="E483" s="964">
        <v>4.7303281300813005</v>
      </c>
    </row>
    <row r="484" spans="2:5" outlineLevel="1" x14ac:dyDescent="0.35">
      <c r="B484" s="963" t="s">
        <v>6560</v>
      </c>
      <c r="C484" s="963" t="s">
        <v>284</v>
      </c>
      <c r="D484" s="959" t="s">
        <v>736</v>
      </c>
      <c r="E484" s="964">
        <v>3.4600062601626016</v>
      </c>
    </row>
    <row r="485" spans="2:5" outlineLevel="1" x14ac:dyDescent="0.35">
      <c r="B485" s="963" t="s">
        <v>6561</v>
      </c>
      <c r="C485" s="963" t="s">
        <v>284</v>
      </c>
      <c r="D485" s="959" t="s">
        <v>737</v>
      </c>
      <c r="E485" s="964">
        <v>7.1066195934959353</v>
      </c>
    </row>
    <row r="486" spans="2:5" outlineLevel="1" x14ac:dyDescent="0.35">
      <c r="B486" s="963" t="s">
        <v>6562</v>
      </c>
      <c r="C486" s="963" t="s">
        <v>284</v>
      </c>
      <c r="D486" s="959" t="s">
        <v>738</v>
      </c>
      <c r="E486" s="964">
        <v>5.6702308130081303</v>
      </c>
    </row>
    <row r="487" spans="2:5" outlineLevel="1" x14ac:dyDescent="0.35">
      <c r="B487" s="963" t="s">
        <v>6563</v>
      </c>
      <c r="C487" s="963" t="s">
        <v>284</v>
      </c>
      <c r="D487" s="959" t="s">
        <v>739</v>
      </c>
      <c r="E487" s="964">
        <v>3.9726804065040651</v>
      </c>
    </row>
    <row r="488" spans="2:5" outlineLevel="1" x14ac:dyDescent="0.35">
      <c r="B488" s="963" t="s">
        <v>6564</v>
      </c>
      <c r="C488" s="963" t="s">
        <v>284</v>
      </c>
      <c r="D488" s="959" t="s">
        <v>740</v>
      </c>
      <c r="E488" s="964">
        <v>7.332887804878049</v>
      </c>
    </row>
    <row r="489" spans="2:5" outlineLevel="1" x14ac:dyDescent="0.35">
      <c r="B489" s="963" t="s">
        <v>6565</v>
      </c>
      <c r="C489" s="963" t="s">
        <v>284</v>
      </c>
      <c r="D489" s="959" t="s">
        <v>741</v>
      </c>
      <c r="E489" s="964">
        <v>5.8336466666666666</v>
      </c>
    </row>
    <row r="490" spans="2:5" outlineLevel="1" x14ac:dyDescent="0.35">
      <c r="B490" s="963" t="s">
        <v>6566</v>
      </c>
      <c r="C490" s="963" t="s">
        <v>284</v>
      </c>
      <c r="D490" s="959" t="s">
        <v>742</v>
      </c>
      <c r="E490" s="964">
        <v>4.0618163414634152</v>
      </c>
    </row>
    <row r="491" spans="2:5" outlineLevel="1" x14ac:dyDescent="0.35">
      <c r="B491" s="963" t="s">
        <v>6567</v>
      </c>
      <c r="C491" s="963" t="s">
        <v>284</v>
      </c>
      <c r="D491" s="959" t="s">
        <v>743</v>
      </c>
      <c r="E491" s="964">
        <v>5.7459594308943087</v>
      </c>
    </row>
    <row r="492" spans="2:5" outlineLevel="1" x14ac:dyDescent="0.35">
      <c r="B492" s="963" t="s">
        <v>6568</v>
      </c>
      <c r="C492" s="963" t="s">
        <v>284</v>
      </c>
      <c r="D492" s="959" t="s">
        <v>744</v>
      </c>
      <c r="E492" s="964">
        <v>4.6875317886178864</v>
      </c>
    </row>
    <row r="493" spans="2:5" outlineLevel="1" x14ac:dyDescent="0.35">
      <c r="B493" s="963" t="s">
        <v>6569</v>
      </c>
      <c r="C493" s="963" t="s">
        <v>284</v>
      </c>
      <c r="D493" s="959" t="s">
        <v>745</v>
      </c>
      <c r="E493" s="964">
        <v>3.4366627642276422</v>
      </c>
    </row>
    <row r="494" spans="2:5" outlineLevel="1" x14ac:dyDescent="0.35">
      <c r="B494" s="963" t="s">
        <v>6570</v>
      </c>
      <c r="C494" s="963" t="s">
        <v>284</v>
      </c>
      <c r="D494" s="959" t="s">
        <v>746</v>
      </c>
      <c r="E494" s="964">
        <v>7.1066195934959353</v>
      </c>
    </row>
    <row r="495" spans="2:5" outlineLevel="1" x14ac:dyDescent="0.35">
      <c r="B495" s="963" t="s">
        <v>6571</v>
      </c>
      <c r="C495" s="963" t="s">
        <v>284</v>
      </c>
      <c r="D495" s="959" t="s">
        <v>747</v>
      </c>
      <c r="E495" s="964">
        <v>5.6702308130081303</v>
      </c>
    </row>
    <row r="496" spans="2:5" outlineLevel="1" x14ac:dyDescent="0.35">
      <c r="B496" s="963" t="s">
        <v>6572</v>
      </c>
      <c r="C496" s="963" t="s">
        <v>284</v>
      </c>
      <c r="D496" s="959" t="s">
        <v>748</v>
      </c>
      <c r="E496" s="964">
        <v>3.9726804065040651</v>
      </c>
    </row>
    <row r="497" spans="2:5" outlineLevel="1" x14ac:dyDescent="0.35">
      <c r="B497" s="963" t="s">
        <v>6573</v>
      </c>
      <c r="C497" s="963" t="s">
        <v>284</v>
      </c>
      <c r="D497" s="959" t="s">
        <v>749</v>
      </c>
      <c r="E497" s="964">
        <v>5.1712184552845528</v>
      </c>
    </row>
    <row r="498" spans="2:5" outlineLevel="1" x14ac:dyDescent="0.35">
      <c r="B498" s="963" t="s">
        <v>6574</v>
      </c>
      <c r="C498" s="963" t="s">
        <v>284</v>
      </c>
      <c r="D498" s="959" t="s">
        <v>750</v>
      </c>
      <c r="E498" s="964">
        <v>4.2724410569105684</v>
      </c>
    </row>
    <row r="499" spans="2:5" outlineLevel="1" x14ac:dyDescent="0.35">
      <c r="B499" s="963" t="s">
        <v>6575</v>
      </c>
      <c r="C499" s="963" t="s">
        <v>284</v>
      </c>
      <c r="D499" s="959" t="s">
        <v>751</v>
      </c>
      <c r="E499" s="964">
        <v>3.2102496747967479</v>
      </c>
    </row>
    <row r="500" spans="2:5" outlineLevel="1" x14ac:dyDescent="0.35">
      <c r="B500" s="963" t="s">
        <v>6576</v>
      </c>
      <c r="C500" s="963" t="s">
        <v>284</v>
      </c>
      <c r="D500" s="959" t="s">
        <v>752</v>
      </c>
      <c r="E500" s="964">
        <v>5.8813716260162598</v>
      </c>
    </row>
    <row r="501" spans="2:5" outlineLevel="1" x14ac:dyDescent="0.35">
      <c r="B501" s="963" t="s">
        <v>6577</v>
      </c>
      <c r="C501" s="963" t="s">
        <v>284</v>
      </c>
      <c r="D501" s="959" t="s">
        <v>753</v>
      </c>
      <c r="E501" s="964">
        <v>4.7853294308943095</v>
      </c>
    </row>
    <row r="502" spans="2:5" outlineLevel="1" x14ac:dyDescent="0.35">
      <c r="B502" s="963" t="s">
        <v>6578</v>
      </c>
      <c r="C502" s="963" t="s">
        <v>284</v>
      </c>
      <c r="D502" s="959" t="s">
        <v>754</v>
      </c>
      <c r="E502" s="964">
        <v>3.4900069918699184</v>
      </c>
    </row>
    <row r="503" spans="2:5" outlineLevel="1" x14ac:dyDescent="0.35">
      <c r="B503" s="963" t="s">
        <v>6579</v>
      </c>
      <c r="C503" s="963" t="s">
        <v>284</v>
      </c>
      <c r="D503" s="959" t="s">
        <v>755</v>
      </c>
      <c r="E503" s="964">
        <v>5.4132857723577237</v>
      </c>
    </row>
    <row r="504" spans="2:5" outlineLevel="1" x14ac:dyDescent="0.35">
      <c r="B504" s="963" t="s">
        <v>6580</v>
      </c>
      <c r="C504" s="963" t="s">
        <v>284</v>
      </c>
      <c r="D504" s="959" t="s">
        <v>756</v>
      </c>
      <c r="E504" s="964">
        <v>4.4472674796747969</v>
      </c>
    </row>
    <row r="505" spans="2:5" outlineLevel="1" x14ac:dyDescent="0.35">
      <c r="B505" s="963" t="s">
        <v>6581</v>
      </c>
      <c r="C505" s="963" t="s">
        <v>284</v>
      </c>
      <c r="D505" s="959" t="s">
        <v>757</v>
      </c>
      <c r="E505" s="964">
        <v>3.3056095121951223</v>
      </c>
    </row>
    <row r="506" spans="2:5" outlineLevel="1" x14ac:dyDescent="0.35">
      <c r="B506" s="963" t="s">
        <v>6582</v>
      </c>
      <c r="C506" s="963" t="s">
        <v>284</v>
      </c>
      <c r="D506" s="959" t="s">
        <v>758</v>
      </c>
      <c r="E506" s="964">
        <v>0.9555341463414635</v>
      </c>
    </row>
    <row r="507" spans="2:5" outlineLevel="1" x14ac:dyDescent="0.35">
      <c r="B507" s="963" t="s">
        <v>6583</v>
      </c>
      <c r="C507" s="963" t="s">
        <v>284</v>
      </c>
      <c r="D507" s="959" t="s">
        <v>759</v>
      </c>
      <c r="E507" s="964">
        <v>0.95743252032520321</v>
      </c>
    </row>
    <row r="508" spans="2:5" outlineLevel="1" x14ac:dyDescent="0.35">
      <c r="B508" s="963" t="s">
        <v>6584</v>
      </c>
      <c r="C508" s="963" t="s">
        <v>284</v>
      </c>
      <c r="D508" s="959" t="s">
        <v>760</v>
      </c>
      <c r="E508" s="964">
        <v>0.9741756910569106</v>
      </c>
    </row>
    <row r="509" spans="2:5" outlineLevel="1" x14ac:dyDescent="0.35">
      <c r="B509" s="963" t="s">
        <v>6585</v>
      </c>
      <c r="C509" s="963" t="s">
        <v>284</v>
      </c>
      <c r="D509" s="959" t="s">
        <v>761</v>
      </c>
      <c r="E509" s="964">
        <v>0.95298707317073172</v>
      </c>
    </row>
    <row r="510" spans="2:5" outlineLevel="1" x14ac:dyDescent="0.35">
      <c r="B510" s="963" t="s">
        <v>6586</v>
      </c>
      <c r="C510" s="963" t="s">
        <v>284</v>
      </c>
      <c r="D510" s="959" t="s">
        <v>762</v>
      </c>
      <c r="E510" s="964">
        <v>1.0931521951219512</v>
      </c>
    </row>
    <row r="511" spans="2:5" outlineLevel="1" x14ac:dyDescent="0.35">
      <c r="B511" s="963" t="s">
        <v>6587</v>
      </c>
      <c r="C511" s="963" t="s">
        <v>284</v>
      </c>
      <c r="D511" s="959" t="s">
        <v>763</v>
      </c>
      <c r="E511" s="964">
        <v>1.0849131707317075</v>
      </c>
    </row>
    <row r="512" spans="2:5" outlineLevel="1" x14ac:dyDescent="0.35">
      <c r="B512" s="963" t="s">
        <v>6588</v>
      </c>
      <c r="C512" s="963" t="s">
        <v>284</v>
      </c>
      <c r="D512" s="959" t="s">
        <v>764</v>
      </c>
      <c r="E512" s="964">
        <v>1.6943023577235774</v>
      </c>
    </row>
    <row r="513" spans="2:5" outlineLevel="1" x14ac:dyDescent="0.35">
      <c r="B513" s="963" t="s">
        <v>6589</v>
      </c>
      <c r="C513" s="963" t="s">
        <v>284</v>
      </c>
      <c r="D513" s="959" t="s">
        <v>765</v>
      </c>
      <c r="E513" s="964">
        <v>0.98492577235772361</v>
      </c>
    </row>
    <row r="514" spans="2:5" outlineLevel="1" x14ac:dyDescent="0.35">
      <c r="B514" s="963" t="s">
        <v>6590</v>
      </c>
      <c r="C514" s="963" t="s">
        <v>284</v>
      </c>
      <c r="D514" s="959" t="s">
        <v>766</v>
      </c>
      <c r="E514" s="964">
        <v>0.89294284552845526</v>
      </c>
    </row>
    <row r="515" spans="2:5" outlineLevel="1" x14ac:dyDescent="0.35">
      <c r="B515" s="963" t="s">
        <v>6591</v>
      </c>
      <c r="C515" s="963" t="s">
        <v>284</v>
      </c>
      <c r="D515" s="959" t="s">
        <v>767</v>
      </c>
      <c r="E515" s="964">
        <v>8.5505569105691066</v>
      </c>
    </row>
    <row r="516" spans="2:5" outlineLevel="1" x14ac:dyDescent="0.35">
      <c r="B516" s="963" t="s">
        <v>6592</v>
      </c>
      <c r="C516" s="963" t="s">
        <v>284</v>
      </c>
      <c r="D516" s="959" t="s">
        <v>768</v>
      </c>
      <c r="E516" s="964">
        <v>3.3030886991869921</v>
      </c>
    </row>
    <row r="517" spans="2:5" outlineLevel="1" x14ac:dyDescent="0.35">
      <c r="B517" s="963" t="s">
        <v>6593</v>
      </c>
      <c r="C517" s="963" t="s">
        <v>284</v>
      </c>
      <c r="D517" s="959" t="s">
        <v>769</v>
      </c>
      <c r="E517" s="964">
        <v>8.3535138211382112</v>
      </c>
    </row>
    <row r="518" spans="2:5" outlineLevel="1" x14ac:dyDescent="0.35">
      <c r="B518" s="963" t="s">
        <v>6594</v>
      </c>
      <c r="C518" s="963" t="s">
        <v>284</v>
      </c>
      <c r="D518" s="959" t="s">
        <v>770</v>
      </c>
      <c r="E518" s="964">
        <v>0.90431577235772354</v>
      </c>
    </row>
    <row r="519" spans="2:5" outlineLevel="1" x14ac:dyDescent="0.35">
      <c r="B519" s="963" t="s">
        <v>6595</v>
      </c>
      <c r="C519" s="963" t="s">
        <v>284</v>
      </c>
      <c r="D519" s="959" t="s">
        <v>771</v>
      </c>
      <c r="E519" s="964">
        <v>0.90431577235772354</v>
      </c>
    </row>
    <row r="520" spans="2:5" outlineLevel="1" x14ac:dyDescent="0.35">
      <c r="B520" s="963" t="s">
        <v>6596</v>
      </c>
      <c r="C520" s="963" t="s">
        <v>284</v>
      </c>
      <c r="D520" s="959" t="s">
        <v>772</v>
      </c>
      <c r="E520" s="964">
        <v>0.90431577235772354</v>
      </c>
    </row>
    <row r="521" spans="2:5" outlineLevel="1" x14ac:dyDescent="0.35">
      <c r="B521" s="963" t="s">
        <v>6597</v>
      </c>
      <c r="C521" s="963" t="s">
        <v>284</v>
      </c>
      <c r="D521" s="959" t="s">
        <v>773</v>
      </c>
      <c r="E521" s="964">
        <v>0.90431577235772354</v>
      </c>
    </row>
    <row r="522" spans="2:5" outlineLevel="1" x14ac:dyDescent="0.35">
      <c r="B522" s="963" t="s">
        <v>6598</v>
      </c>
      <c r="C522" s="963" t="s">
        <v>284</v>
      </c>
      <c r="D522" s="959" t="s">
        <v>774</v>
      </c>
      <c r="E522" s="964">
        <v>1.1473167479674795</v>
      </c>
    </row>
    <row r="523" spans="2:5" outlineLevel="1" x14ac:dyDescent="0.35">
      <c r="B523" s="963" t="s">
        <v>6599</v>
      </c>
      <c r="C523" s="963" t="s">
        <v>284</v>
      </c>
      <c r="D523" s="959" t="s">
        <v>775</v>
      </c>
      <c r="E523" s="964">
        <v>1.1144645528455284</v>
      </c>
    </row>
    <row r="524" spans="2:5" outlineLevel="1" x14ac:dyDescent="0.35">
      <c r="B524" s="963" t="s">
        <v>6600</v>
      </c>
      <c r="C524" s="963" t="s">
        <v>284</v>
      </c>
      <c r="D524" s="959" t="s">
        <v>776</v>
      </c>
      <c r="E524" s="964">
        <v>0.90431577235772354</v>
      </c>
    </row>
    <row r="525" spans="2:5" outlineLevel="1" x14ac:dyDescent="0.35">
      <c r="B525" s="963" t="s">
        <v>6601</v>
      </c>
      <c r="C525" s="963" t="s">
        <v>284</v>
      </c>
      <c r="D525" s="959" t="s">
        <v>777</v>
      </c>
      <c r="E525" s="964">
        <v>0.90431577235772354</v>
      </c>
    </row>
    <row r="526" spans="2:5" outlineLevel="1" x14ac:dyDescent="0.35">
      <c r="B526" s="963" t="s">
        <v>6602</v>
      </c>
      <c r="C526" s="963" t="s">
        <v>284</v>
      </c>
      <c r="D526" s="959" t="s">
        <v>778</v>
      </c>
      <c r="E526" s="964">
        <v>1.686280487804878</v>
      </c>
    </row>
    <row r="527" spans="2:5" outlineLevel="1" x14ac:dyDescent="0.35">
      <c r="B527" s="963" t="s">
        <v>6603</v>
      </c>
      <c r="C527" s="963" t="s">
        <v>284</v>
      </c>
      <c r="D527" s="959" t="s">
        <v>779</v>
      </c>
      <c r="E527" s="964">
        <v>1.1154954471544716</v>
      </c>
    </row>
    <row r="528" spans="2:5" outlineLevel="1" x14ac:dyDescent="0.35">
      <c r="B528" s="963" t="s">
        <v>6604</v>
      </c>
      <c r="C528" s="963" t="s">
        <v>284</v>
      </c>
      <c r="D528" s="959" t="s">
        <v>780</v>
      </c>
      <c r="E528" s="964">
        <v>1.6605849593495934</v>
      </c>
    </row>
    <row r="529" spans="2:5" outlineLevel="1" x14ac:dyDescent="0.35">
      <c r="B529" s="963" t="s">
        <v>6605</v>
      </c>
      <c r="C529" s="963" t="s">
        <v>284</v>
      </c>
      <c r="D529" s="959" t="s">
        <v>781</v>
      </c>
      <c r="E529" s="964">
        <v>1.2360752845528455</v>
      </c>
    </row>
    <row r="530" spans="2:5" outlineLevel="1" x14ac:dyDescent="0.35">
      <c r="B530" s="963" t="s">
        <v>6606</v>
      </c>
      <c r="C530" s="963" t="s">
        <v>284</v>
      </c>
      <c r="D530" s="959" t="s">
        <v>782</v>
      </c>
      <c r="E530" s="964">
        <v>1.6913983739837399</v>
      </c>
    </row>
    <row r="531" spans="2:5" outlineLevel="1" x14ac:dyDescent="0.35">
      <c r="B531" s="963" t="s">
        <v>6607</v>
      </c>
      <c r="C531" s="963" t="s">
        <v>284</v>
      </c>
      <c r="D531" s="959" t="s">
        <v>783</v>
      </c>
      <c r="E531" s="964">
        <v>1.2437545528455285</v>
      </c>
    </row>
    <row r="532" spans="2:5" outlineLevel="1" x14ac:dyDescent="0.35">
      <c r="B532" s="963" t="s">
        <v>6608</v>
      </c>
      <c r="C532" s="963" t="s">
        <v>284</v>
      </c>
      <c r="D532" s="959" t="s">
        <v>784</v>
      </c>
      <c r="E532" s="964">
        <v>1.3881663414634144</v>
      </c>
    </row>
    <row r="533" spans="2:5" outlineLevel="1" x14ac:dyDescent="0.35">
      <c r="B533" s="963" t="s">
        <v>6609</v>
      </c>
      <c r="C533" s="963" t="s">
        <v>284</v>
      </c>
      <c r="D533" s="959" t="s">
        <v>785</v>
      </c>
      <c r="E533" s="964">
        <v>1.7371846341463415</v>
      </c>
    </row>
    <row r="534" spans="2:5" outlineLevel="1" x14ac:dyDescent="0.35">
      <c r="B534" s="963" t="s">
        <v>6610</v>
      </c>
      <c r="C534" s="963" t="s">
        <v>284</v>
      </c>
      <c r="D534" s="959" t="s">
        <v>786</v>
      </c>
      <c r="E534" s="964">
        <v>1.2298472357723575</v>
      </c>
    </row>
    <row r="535" spans="2:5" outlineLevel="1" x14ac:dyDescent="0.35">
      <c r="B535" s="963" t="s">
        <v>6611</v>
      </c>
      <c r="C535" s="963" t="s">
        <v>284</v>
      </c>
      <c r="D535" s="959" t="s">
        <v>787</v>
      </c>
      <c r="E535" s="964">
        <v>1.0102505691056911</v>
      </c>
    </row>
    <row r="536" spans="2:5" outlineLevel="1" x14ac:dyDescent="0.35">
      <c r="B536" s="963" t="s">
        <v>6612</v>
      </c>
      <c r="C536" s="963" t="s">
        <v>284</v>
      </c>
      <c r="D536" s="959" t="s">
        <v>788</v>
      </c>
      <c r="E536" s="964">
        <v>1.2184112195121952</v>
      </c>
    </row>
    <row r="537" spans="2:5" outlineLevel="1" x14ac:dyDescent="0.35">
      <c r="B537" s="963" t="s">
        <v>6613</v>
      </c>
      <c r="C537" s="963" t="s">
        <v>284</v>
      </c>
      <c r="D537" s="959" t="s">
        <v>789</v>
      </c>
      <c r="E537" s="964">
        <v>1.236510081300813</v>
      </c>
    </row>
    <row r="538" spans="2:5" outlineLevel="1" x14ac:dyDescent="0.35">
      <c r="B538" s="963" t="s">
        <v>6614</v>
      </c>
      <c r="C538" s="963" t="s">
        <v>284</v>
      </c>
      <c r="D538" s="959" t="s">
        <v>790</v>
      </c>
      <c r="E538" s="964">
        <v>0.95084821138211384</v>
      </c>
    </row>
    <row r="539" spans="2:5" outlineLevel="1" x14ac:dyDescent="0.35">
      <c r="B539" s="963" t="s">
        <v>6615</v>
      </c>
      <c r="C539" s="963" t="s">
        <v>284</v>
      </c>
      <c r="D539" s="959" t="s">
        <v>791</v>
      </c>
      <c r="E539" s="964">
        <v>1.1004988617886178</v>
      </c>
    </row>
    <row r="540" spans="2:5" outlineLevel="1" x14ac:dyDescent="0.35">
      <c r="B540" s="963" t="s">
        <v>6616</v>
      </c>
      <c r="C540" s="963" t="s">
        <v>284</v>
      </c>
      <c r="D540" s="959" t="s">
        <v>792</v>
      </c>
      <c r="E540" s="964">
        <v>1.1020932520325204</v>
      </c>
    </row>
    <row r="541" spans="2:5" outlineLevel="1" x14ac:dyDescent="0.35">
      <c r="B541" s="963" t="s">
        <v>6617</v>
      </c>
      <c r="C541" s="963" t="s">
        <v>284</v>
      </c>
      <c r="D541" s="959" t="s">
        <v>793</v>
      </c>
      <c r="E541" s="964">
        <v>0.95244252032520327</v>
      </c>
    </row>
    <row r="542" spans="2:5" outlineLevel="1" x14ac:dyDescent="0.35">
      <c r="B542" s="963" t="s">
        <v>6618</v>
      </c>
      <c r="C542" s="963" t="s">
        <v>284</v>
      </c>
      <c r="D542" s="959" t="s">
        <v>794</v>
      </c>
      <c r="E542" s="964">
        <v>0.95244252032520327</v>
      </c>
    </row>
    <row r="543" spans="2:5" outlineLevel="1" x14ac:dyDescent="0.35">
      <c r="B543" s="963" t="s">
        <v>6619</v>
      </c>
      <c r="C543" s="963" t="s">
        <v>284</v>
      </c>
      <c r="D543" s="959" t="s">
        <v>795</v>
      </c>
      <c r="E543" s="964">
        <v>1.2037671544715447</v>
      </c>
    </row>
    <row r="544" spans="2:5" outlineLevel="1" x14ac:dyDescent="0.35">
      <c r="B544" s="963" t="s">
        <v>6620</v>
      </c>
      <c r="C544" s="963" t="s">
        <v>284</v>
      </c>
      <c r="D544" s="959" t="s">
        <v>796</v>
      </c>
      <c r="E544" s="964">
        <v>1.179699268292683</v>
      </c>
    </row>
    <row r="545" spans="2:5" outlineLevel="1" x14ac:dyDescent="0.35">
      <c r="B545" s="963" t="s">
        <v>6621</v>
      </c>
      <c r="C545" s="963" t="s">
        <v>284</v>
      </c>
      <c r="D545" s="959" t="s">
        <v>797</v>
      </c>
      <c r="E545" s="964">
        <v>0.98235723577235767</v>
      </c>
    </row>
    <row r="546" spans="2:5" outlineLevel="1" x14ac:dyDescent="0.35">
      <c r="B546" s="963" t="s">
        <v>6622</v>
      </c>
      <c r="C546" s="963" t="s">
        <v>284</v>
      </c>
      <c r="D546" s="959" t="s">
        <v>798</v>
      </c>
      <c r="E546" s="964">
        <v>1.0844060162601628</v>
      </c>
    </row>
    <row r="547" spans="2:5" outlineLevel="1" x14ac:dyDescent="0.35">
      <c r="B547" s="963" t="s">
        <v>6623</v>
      </c>
      <c r="C547" s="963" t="s">
        <v>284</v>
      </c>
      <c r="D547" s="959" t="s">
        <v>799</v>
      </c>
      <c r="E547" s="964">
        <v>1.1057207317073172</v>
      </c>
    </row>
    <row r="548" spans="2:5" outlineLevel="1" x14ac:dyDescent="0.35">
      <c r="B548" s="963" t="s">
        <v>6624</v>
      </c>
      <c r="C548" s="963" t="s">
        <v>284</v>
      </c>
      <c r="D548" s="959" t="s">
        <v>800</v>
      </c>
      <c r="E548" s="964">
        <v>1.1297272357723578</v>
      </c>
    </row>
    <row r="549" spans="2:5" outlineLevel="1" x14ac:dyDescent="0.35">
      <c r="B549" s="963" t="s">
        <v>6625</v>
      </c>
      <c r="C549" s="963" t="s">
        <v>284</v>
      </c>
      <c r="D549" s="959" t="s">
        <v>801</v>
      </c>
      <c r="E549" s="964">
        <v>0.95287691056910573</v>
      </c>
    </row>
    <row r="550" spans="2:5" outlineLevel="1" x14ac:dyDescent="0.35">
      <c r="B550" s="963" t="s">
        <v>6626</v>
      </c>
      <c r="C550" s="963" t="s">
        <v>284</v>
      </c>
      <c r="D550" s="959" t="s">
        <v>802</v>
      </c>
      <c r="E550" s="964">
        <v>6.4813713821138217</v>
      </c>
    </row>
    <row r="551" spans="2:5" outlineLevel="1" x14ac:dyDescent="0.35">
      <c r="B551" s="963" t="s">
        <v>6627</v>
      </c>
      <c r="C551" s="963" t="s">
        <v>284</v>
      </c>
      <c r="D551" s="959" t="s">
        <v>803</v>
      </c>
      <c r="E551" s="964">
        <v>1.0715337398373983</v>
      </c>
    </row>
    <row r="552" spans="2:5" outlineLevel="1" x14ac:dyDescent="0.35">
      <c r="B552" s="963" t="s">
        <v>6628</v>
      </c>
      <c r="C552" s="963" t="s">
        <v>284</v>
      </c>
      <c r="D552" s="959" t="s">
        <v>804</v>
      </c>
      <c r="E552" s="964">
        <v>1.8774171544715448</v>
      </c>
    </row>
    <row r="553" spans="2:5" outlineLevel="1" x14ac:dyDescent="0.35">
      <c r="B553" s="963" t="s">
        <v>6629</v>
      </c>
      <c r="C553" s="963" t="s">
        <v>284</v>
      </c>
      <c r="D553" s="959" t="s">
        <v>805</v>
      </c>
      <c r="E553" s="964">
        <v>1.0089451219512195</v>
      </c>
    </row>
    <row r="554" spans="2:5" outlineLevel="1" x14ac:dyDescent="0.35">
      <c r="B554" s="963" t="s">
        <v>6630</v>
      </c>
      <c r="C554" s="963" t="s">
        <v>284</v>
      </c>
      <c r="D554" s="959" t="s">
        <v>806</v>
      </c>
      <c r="E554" s="964">
        <v>1.2768221951219514</v>
      </c>
    </row>
    <row r="555" spans="2:5" outlineLevel="1" x14ac:dyDescent="0.35">
      <c r="B555" s="963" t="s">
        <v>6631</v>
      </c>
      <c r="C555" s="963" t="s">
        <v>284</v>
      </c>
      <c r="D555" s="959" t="s">
        <v>807</v>
      </c>
      <c r="E555" s="964">
        <v>1.0197243089430894</v>
      </c>
    </row>
    <row r="556" spans="2:5" outlineLevel="1" x14ac:dyDescent="0.35">
      <c r="B556" s="963" t="s">
        <v>6632</v>
      </c>
      <c r="C556" s="963" t="s">
        <v>284</v>
      </c>
      <c r="D556" s="959" t="s">
        <v>808</v>
      </c>
      <c r="E556" s="964">
        <v>1.1161757723577237</v>
      </c>
    </row>
    <row r="557" spans="2:5" outlineLevel="1" x14ac:dyDescent="0.35">
      <c r="B557" s="963" t="s">
        <v>6633</v>
      </c>
      <c r="C557" s="963" t="s">
        <v>284</v>
      </c>
      <c r="D557" s="959" t="s">
        <v>809</v>
      </c>
      <c r="E557" s="964">
        <v>8.9171861788617885</v>
      </c>
    </row>
    <row r="558" spans="2:5" outlineLevel="1" x14ac:dyDescent="0.35">
      <c r="B558" s="963" t="s">
        <v>6634</v>
      </c>
      <c r="C558" s="963" t="s">
        <v>284</v>
      </c>
      <c r="D558" s="959" t="s">
        <v>810</v>
      </c>
      <c r="E558" s="964">
        <v>0.85277186991869924</v>
      </c>
    </row>
    <row r="559" spans="2:5" outlineLevel="1" x14ac:dyDescent="0.35">
      <c r="B559" s="963" t="s">
        <v>6635</v>
      </c>
      <c r="C559" s="963" t="s">
        <v>284</v>
      </c>
      <c r="D559" s="959" t="s">
        <v>811</v>
      </c>
      <c r="E559" s="964">
        <v>7.3043033333333334</v>
      </c>
    </row>
    <row r="560" spans="2:5" outlineLevel="1" x14ac:dyDescent="0.35">
      <c r="B560" s="963" t="s">
        <v>6636</v>
      </c>
      <c r="C560" s="963" t="s">
        <v>284</v>
      </c>
      <c r="D560" s="959" t="s">
        <v>812</v>
      </c>
      <c r="E560" s="964">
        <v>16.545569105691058</v>
      </c>
    </row>
    <row r="561" spans="2:5" outlineLevel="1" x14ac:dyDescent="0.35">
      <c r="B561" s="963" t="s">
        <v>6637</v>
      </c>
      <c r="C561" s="963" t="s">
        <v>284</v>
      </c>
      <c r="D561" s="959" t="s">
        <v>813</v>
      </c>
      <c r="E561" s="964">
        <v>3.2944618699186989</v>
      </c>
    </row>
    <row r="562" spans="2:5" outlineLevel="1" x14ac:dyDescent="0.35">
      <c r="B562" s="963" t="s">
        <v>6638</v>
      </c>
      <c r="C562" s="963" t="s">
        <v>284</v>
      </c>
      <c r="D562" s="959" t="s">
        <v>814</v>
      </c>
      <c r="E562" s="964">
        <v>26.261000000000003</v>
      </c>
    </row>
    <row r="563" spans="2:5" outlineLevel="1" x14ac:dyDescent="0.35">
      <c r="B563" s="963" t="s">
        <v>6639</v>
      </c>
      <c r="C563" s="963" t="s">
        <v>284</v>
      </c>
      <c r="D563" s="959" t="s">
        <v>815</v>
      </c>
      <c r="E563" s="964">
        <v>7.721000000000001</v>
      </c>
    </row>
    <row r="564" spans="2:5" outlineLevel="1" x14ac:dyDescent="0.35">
      <c r="B564" s="963" t="s">
        <v>6640</v>
      </c>
      <c r="C564" s="963" t="s">
        <v>284</v>
      </c>
      <c r="D564" s="959" t="s">
        <v>816</v>
      </c>
      <c r="E564" s="964">
        <v>4.1898435772357727</v>
      </c>
    </row>
    <row r="565" spans="2:5" outlineLevel="1" x14ac:dyDescent="0.35">
      <c r="B565" s="963" t="s">
        <v>6641</v>
      </c>
      <c r="C565" s="963" t="s">
        <v>284</v>
      </c>
      <c r="D565" s="959" t="s">
        <v>817</v>
      </c>
      <c r="E565" s="964">
        <v>0.82766406504065049</v>
      </c>
    </row>
    <row r="566" spans="2:5" outlineLevel="1" x14ac:dyDescent="0.35">
      <c r="B566" s="963" t="s">
        <v>6642</v>
      </c>
      <c r="C566" s="963" t="s">
        <v>284</v>
      </c>
      <c r="D566" s="959" t="s">
        <v>818</v>
      </c>
      <c r="E566" s="964">
        <v>3.1811897560975613</v>
      </c>
    </row>
    <row r="567" spans="2:5" outlineLevel="1" x14ac:dyDescent="0.35">
      <c r="B567" s="963" t="s">
        <v>6643</v>
      </c>
      <c r="C567" s="963" t="s">
        <v>284</v>
      </c>
      <c r="D567" s="959" t="s">
        <v>819</v>
      </c>
      <c r="E567" s="964">
        <v>186.084</v>
      </c>
    </row>
    <row r="568" spans="2:5" outlineLevel="1" x14ac:dyDescent="0.35">
      <c r="B568" s="963" t="s">
        <v>6644</v>
      </c>
      <c r="C568" s="963" t="s">
        <v>284</v>
      </c>
      <c r="D568" s="959" t="s">
        <v>820</v>
      </c>
      <c r="E568" s="964">
        <v>17903.078861788617</v>
      </c>
    </row>
    <row r="569" spans="2:5" outlineLevel="1" x14ac:dyDescent="0.35">
      <c r="B569" s="963" t="s">
        <v>6645</v>
      </c>
      <c r="C569" s="963" t="s">
        <v>284</v>
      </c>
      <c r="D569" s="959" t="s">
        <v>821</v>
      </c>
      <c r="E569" s="964">
        <v>750.62496747967475</v>
      </c>
    </row>
    <row r="570" spans="2:5" outlineLevel="1" x14ac:dyDescent="0.35">
      <c r="B570" s="963" t="s">
        <v>6646</v>
      </c>
      <c r="C570" s="963" t="s">
        <v>284</v>
      </c>
      <c r="D570" s="959" t="s">
        <v>822</v>
      </c>
      <c r="E570" s="964">
        <v>13786.490243902439</v>
      </c>
    </row>
    <row r="571" spans="2:5" outlineLevel="1" x14ac:dyDescent="0.35">
      <c r="B571" s="963" t="s">
        <v>6647</v>
      </c>
      <c r="C571" s="963" t="s">
        <v>284</v>
      </c>
      <c r="D571" s="959" t="s">
        <v>823</v>
      </c>
      <c r="E571" s="964">
        <v>149.197</v>
      </c>
    </row>
    <row r="572" spans="2:5" outlineLevel="1" x14ac:dyDescent="0.35">
      <c r="B572" s="963" t="s">
        <v>6648</v>
      </c>
      <c r="C572" s="963" t="s">
        <v>284</v>
      </c>
      <c r="D572" s="959" t="s">
        <v>824</v>
      </c>
      <c r="E572" s="964">
        <v>1.8918510569105691</v>
      </c>
    </row>
    <row r="573" spans="2:5" outlineLevel="1" x14ac:dyDescent="0.35">
      <c r="B573" s="963" t="s">
        <v>6649</v>
      </c>
      <c r="C573" s="963" t="s">
        <v>284</v>
      </c>
      <c r="D573" s="959" t="s">
        <v>825</v>
      </c>
      <c r="E573" s="964">
        <v>0.60835226829268296</v>
      </c>
    </row>
    <row r="574" spans="2:5" outlineLevel="1" x14ac:dyDescent="0.35">
      <c r="B574" s="963" t="s">
        <v>6650</v>
      </c>
      <c r="C574" s="963" t="s">
        <v>284</v>
      </c>
      <c r="D574" s="959" t="s">
        <v>826</v>
      </c>
      <c r="E574" s="964">
        <v>0.86505203252032514</v>
      </c>
    </row>
    <row r="575" spans="2:5" outlineLevel="1" x14ac:dyDescent="0.35">
      <c r="B575" s="963" t="s">
        <v>6651</v>
      </c>
      <c r="C575" s="963" t="s">
        <v>284</v>
      </c>
      <c r="D575" s="959" t="s">
        <v>827</v>
      </c>
      <c r="E575" s="964">
        <v>18.343999999999998</v>
      </c>
    </row>
    <row r="576" spans="2:5" outlineLevel="1" x14ac:dyDescent="0.35">
      <c r="B576" s="963" t="s">
        <v>6652</v>
      </c>
      <c r="C576" s="963" t="s">
        <v>284</v>
      </c>
      <c r="D576" s="959" t="s">
        <v>828</v>
      </c>
      <c r="E576" s="964">
        <v>26.478786991869917</v>
      </c>
    </row>
    <row r="577" spans="2:5" outlineLevel="1" x14ac:dyDescent="0.35">
      <c r="B577" s="963" t="s">
        <v>6653</v>
      </c>
      <c r="C577" s="963" t="s">
        <v>284</v>
      </c>
      <c r="D577" s="959" t="s">
        <v>829</v>
      </c>
      <c r="E577" s="964">
        <v>0.49428979674796747</v>
      </c>
    </row>
    <row r="578" spans="2:5" outlineLevel="1" x14ac:dyDescent="0.35">
      <c r="B578" s="963" t="s">
        <v>6654</v>
      </c>
      <c r="C578" s="963" t="s">
        <v>284</v>
      </c>
      <c r="D578" s="959" t="s">
        <v>830</v>
      </c>
      <c r="E578" s="964">
        <v>24.659872357723579</v>
      </c>
    </row>
    <row r="579" spans="2:5" outlineLevel="1" x14ac:dyDescent="0.35">
      <c r="B579" s="963" t="s">
        <v>6655</v>
      </c>
      <c r="C579" s="963" t="s">
        <v>284</v>
      </c>
      <c r="D579" s="959" t="s">
        <v>831</v>
      </c>
      <c r="E579" s="964">
        <v>2.5249999999999999</v>
      </c>
    </row>
    <row r="580" spans="2:5" outlineLevel="1" x14ac:dyDescent="0.35">
      <c r="B580" s="963" t="s">
        <v>6656</v>
      </c>
      <c r="C580" s="963" t="s">
        <v>284</v>
      </c>
      <c r="D580" s="959" t="s">
        <v>832</v>
      </c>
      <c r="E580" s="964">
        <v>115.363</v>
      </c>
    </row>
    <row r="581" spans="2:5" outlineLevel="1" x14ac:dyDescent="0.35">
      <c r="B581" s="963" t="s">
        <v>6657</v>
      </c>
      <c r="C581" s="963" t="s">
        <v>284</v>
      </c>
      <c r="D581" s="959" t="s">
        <v>833</v>
      </c>
      <c r="E581" s="964">
        <v>8.6340000000000003</v>
      </c>
    </row>
    <row r="582" spans="2:5" outlineLevel="1" x14ac:dyDescent="0.35">
      <c r="B582" s="963" t="s">
        <v>6658</v>
      </c>
      <c r="C582" s="963" t="s">
        <v>284</v>
      </c>
      <c r="D582" s="959" t="s">
        <v>834</v>
      </c>
      <c r="E582" s="964">
        <v>13.095508130081301</v>
      </c>
    </row>
    <row r="583" spans="2:5" outlineLevel="1" x14ac:dyDescent="0.35">
      <c r="B583" s="963" t="s">
        <v>6659</v>
      </c>
      <c r="C583" s="963" t="s">
        <v>284</v>
      </c>
      <c r="D583" s="959" t="s">
        <v>835</v>
      </c>
      <c r="E583" s="964">
        <v>0.54317371544715443</v>
      </c>
    </row>
    <row r="584" spans="2:5" outlineLevel="1" x14ac:dyDescent="0.35">
      <c r="B584" s="963" t="s">
        <v>6660</v>
      </c>
      <c r="C584" s="963" t="s">
        <v>284</v>
      </c>
      <c r="D584" s="959" t="s">
        <v>836</v>
      </c>
      <c r="E584" s="964">
        <v>11.087134959349594</v>
      </c>
    </row>
    <row r="585" spans="2:5" outlineLevel="1" x14ac:dyDescent="0.35">
      <c r="B585" s="963" t="s">
        <v>6661</v>
      </c>
      <c r="C585" s="963" t="s">
        <v>284</v>
      </c>
      <c r="D585" s="959" t="s">
        <v>837</v>
      </c>
      <c r="E585" s="964">
        <v>9335.6422764227646</v>
      </c>
    </row>
    <row r="586" spans="2:5" outlineLevel="1" x14ac:dyDescent="0.35">
      <c r="B586" s="963" t="s">
        <v>6662</v>
      </c>
      <c r="C586" s="963" t="s">
        <v>284</v>
      </c>
      <c r="D586" s="959" t="s">
        <v>838</v>
      </c>
      <c r="E586" s="964">
        <v>311.52784552845532</v>
      </c>
    </row>
    <row r="587" spans="2:5" outlineLevel="1" x14ac:dyDescent="0.35">
      <c r="B587" s="963" t="s">
        <v>6663</v>
      </c>
      <c r="C587" s="963" t="s">
        <v>284</v>
      </c>
      <c r="D587" s="959" t="s">
        <v>839</v>
      </c>
      <c r="E587" s="964">
        <v>6357.6843089430895</v>
      </c>
    </row>
    <row r="588" spans="2:5" outlineLevel="1" x14ac:dyDescent="0.35">
      <c r="B588" s="963" t="s">
        <v>6664</v>
      </c>
      <c r="C588" s="963" t="s">
        <v>284</v>
      </c>
      <c r="D588" s="959" t="s">
        <v>840</v>
      </c>
      <c r="E588" s="964">
        <v>13891.603252032521</v>
      </c>
    </row>
    <row r="589" spans="2:5" outlineLevel="1" x14ac:dyDescent="0.35">
      <c r="B589" s="963" t="s">
        <v>6665</v>
      </c>
      <c r="C589" s="963" t="s">
        <v>284</v>
      </c>
      <c r="D589" s="959" t="s">
        <v>841</v>
      </c>
      <c r="E589" s="964">
        <v>1100.0538211382116</v>
      </c>
    </row>
    <row r="590" spans="2:5" outlineLevel="1" x14ac:dyDescent="0.35">
      <c r="B590" s="963" t="s">
        <v>6666</v>
      </c>
      <c r="C590" s="963" t="s">
        <v>284</v>
      </c>
      <c r="D590" s="959" t="s">
        <v>842</v>
      </c>
      <c r="E590" s="964">
        <v>10693.715447154471</v>
      </c>
    </row>
    <row r="591" spans="2:5" outlineLevel="1" x14ac:dyDescent="0.35">
      <c r="B591" s="963" t="s">
        <v>6667</v>
      </c>
      <c r="C591" s="963" t="s">
        <v>284</v>
      </c>
      <c r="D591" s="959" t="s">
        <v>843</v>
      </c>
      <c r="E591" s="964">
        <v>30427.830894308943</v>
      </c>
    </row>
    <row r="592" spans="2:5" outlineLevel="1" x14ac:dyDescent="0.35">
      <c r="B592" s="963" t="s">
        <v>6668</v>
      </c>
      <c r="C592" s="963" t="s">
        <v>284</v>
      </c>
      <c r="D592" s="959" t="s">
        <v>844</v>
      </c>
      <c r="E592" s="964">
        <v>3106.0343089430894</v>
      </c>
    </row>
    <row r="593" spans="2:5" outlineLevel="1" x14ac:dyDescent="0.35">
      <c r="B593" s="963" t="s">
        <v>6669</v>
      </c>
      <c r="C593" s="963" t="s">
        <v>284</v>
      </c>
      <c r="D593" s="959" t="s">
        <v>845</v>
      </c>
      <c r="E593" s="964">
        <v>20591.98455284553</v>
      </c>
    </row>
    <row r="594" spans="2:5" outlineLevel="1" x14ac:dyDescent="0.35">
      <c r="B594" s="963" t="s">
        <v>6670</v>
      </c>
      <c r="C594" s="963" t="s">
        <v>284</v>
      </c>
      <c r="D594" s="959" t="s">
        <v>846</v>
      </c>
      <c r="E594" s="964">
        <v>5.4595418699186995</v>
      </c>
    </row>
    <row r="595" spans="2:5" outlineLevel="1" x14ac:dyDescent="0.35">
      <c r="B595" s="963" t="s">
        <v>6671</v>
      </c>
      <c r="C595" s="963" t="s">
        <v>284</v>
      </c>
      <c r="D595" s="959" t="s">
        <v>847</v>
      </c>
      <c r="E595" s="964">
        <v>123.699</v>
      </c>
    </row>
    <row r="596" spans="2:5" outlineLevel="1" x14ac:dyDescent="0.35">
      <c r="B596" s="963" t="s">
        <v>6672</v>
      </c>
      <c r="C596" s="963" t="s">
        <v>284</v>
      </c>
      <c r="D596" s="959" t="s">
        <v>848</v>
      </c>
      <c r="E596" s="964">
        <v>12.849368292682927</v>
      </c>
    </row>
    <row r="597" spans="2:5" outlineLevel="1" x14ac:dyDescent="0.35">
      <c r="B597" s="963" t="s">
        <v>6673</v>
      </c>
      <c r="C597" s="963" t="s">
        <v>284</v>
      </c>
      <c r="D597" s="959" t="s">
        <v>849</v>
      </c>
      <c r="E597" s="964">
        <v>102.63756910569106</v>
      </c>
    </row>
    <row r="598" spans="2:5" outlineLevel="1" x14ac:dyDescent="0.35">
      <c r="B598" s="963" t="s">
        <v>6674</v>
      </c>
      <c r="C598" s="963" t="s">
        <v>284</v>
      </c>
      <c r="D598" s="959" t="s">
        <v>850</v>
      </c>
      <c r="E598" s="964">
        <v>232.834</v>
      </c>
    </row>
    <row r="599" spans="2:5" outlineLevel="1" x14ac:dyDescent="0.35">
      <c r="B599" s="963" t="s">
        <v>6675</v>
      </c>
      <c r="C599" s="963" t="s">
        <v>284</v>
      </c>
      <c r="D599" s="959" t="s">
        <v>851</v>
      </c>
      <c r="E599" s="964">
        <v>44.983265040650409</v>
      </c>
    </row>
    <row r="600" spans="2:5" outlineLevel="1" x14ac:dyDescent="0.35">
      <c r="B600" s="963" t="s">
        <v>6676</v>
      </c>
      <c r="C600" s="963" t="s">
        <v>284</v>
      </c>
      <c r="D600" s="959" t="s">
        <v>852</v>
      </c>
      <c r="E600" s="964">
        <v>16.769000000000002</v>
      </c>
    </row>
    <row r="601" spans="2:5" outlineLevel="1" x14ac:dyDescent="0.35">
      <c r="B601" s="963" t="s">
        <v>6677</v>
      </c>
      <c r="C601" s="963" t="s">
        <v>284</v>
      </c>
      <c r="D601" s="959" t="s">
        <v>853</v>
      </c>
      <c r="E601" s="964">
        <v>29.982817073170732</v>
      </c>
    </row>
    <row r="602" spans="2:5" outlineLevel="1" x14ac:dyDescent="0.35">
      <c r="B602" s="963" t="s">
        <v>6678</v>
      </c>
      <c r="C602" s="963" t="s">
        <v>284</v>
      </c>
      <c r="D602" s="959" t="s">
        <v>854</v>
      </c>
      <c r="E602" s="964">
        <v>19.778643089430894</v>
      </c>
    </row>
    <row r="603" spans="2:5" outlineLevel="1" x14ac:dyDescent="0.35">
      <c r="B603" s="963" t="s">
        <v>6679</v>
      </c>
      <c r="C603" s="963" t="s">
        <v>284</v>
      </c>
      <c r="D603" s="959" t="s">
        <v>855</v>
      </c>
      <c r="E603" s="964">
        <v>29.880775609756096</v>
      </c>
    </row>
    <row r="604" spans="2:5" outlineLevel="1" x14ac:dyDescent="0.35">
      <c r="B604" s="963" t="s">
        <v>6680</v>
      </c>
      <c r="C604" s="963" t="s">
        <v>284</v>
      </c>
      <c r="D604" s="959" t="s">
        <v>856</v>
      </c>
      <c r="E604" s="964">
        <v>2.87</v>
      </c>
    </row>
    <row r="605" spans="2:5" outlineLevel="1" x14ac:dyDescent="0.35">
      <c r="B605" s="963" t="s">
        <v>6681</v>
      </c>
      <c r="C605" s="963" t="s">
        <v>284</v>
      </c>
      <c r="D605" s="959" t="s">
        <v>857</v>
      </c>
      <c r="E605" s="964">
        <v>32.014821138211381</v>
      </c>
    </row>
    <row r="606" spans="2:5" outlineLevel="1" x14ac:dyDescent="0.35">
      <c r="B606" s="963" t="s">
        <v>6682</v>
      </c>
      <c r="C606" s="963" t="s">
        <v>284</v>
      </c>
      <c r="D606" s="959" t="s">
        <v>858</v>
      </c>
      <c r="E606" s="964">
        <v>31.694672357723579</v>
      </c>
    </row>
    <row r="607" spans="2:5" outlineLevel="1" x14ac:dyDescent="0.35">
      <c r="B607" s="963" t="s">
        <v>6683</v>
      </c>
      <c r="C607" s="963" t="s">
        <v>284</v>
      </c>
      <c r="D607" s="959" t="s">
        <v>859</v>
      </c>
      <c r="E607" s="964">
        <v>3.2944618699186989</v>
      </c>
    </row>
    <row r="608" spans="2:5" outlineLevel="1" x14ac:dyDescent="0.35">
      <c r="B608" s="963" t="s">
        <v>6684</v>
      </c>
      <c r="C608" s="963" t="s">
        <v>284</v>
      </c>
      <c r="D608" s="959" t="s">
        <v>860</v>
      </c>
      <c r="E608" s="964">
        <v>0.93370569105691059</v>
      </c>
    </row>
    <row r="609" spans="2:5" outlineLevel="1" x14ac:dyDescent="0.35">
      <c r="B609" s="963" t="s">
        <v>6685</v>
      </c>
      <c r="C609" s="963" t="s">
        <v>284</v>
      </c>
      <c r="D609" s="959" t="s">
        <v>861</v>
      </c>
      <c r="E609" s="964">
        <v>2.963956016260163</v>
      </c>
    </row>
    <row r="610" spans="2:5" outlineLevel="1" x14ac:dyDescent="0.35">
      <c r="B610" s="963" t="s">
        <v>6686</v>
      </c>
      <c r="C610" s="963" t="s">
        <v>284</v>
      </c>
      <c r="D610" s="959" t="s">
        <v>862</v>
      </c>
      <c r="E610" s="964">
        <v>25.958446341463414</v>
      </c>
    </row>
    <row r="611" spans="2:5" outlineLevel="1" x14ac:dyDescent="0.35">
      <c r="B611" s="963" t="s">
        <v>6687</v>
      </c>
      <c r="C611" s="963" t="s">
        <v>284</v>
      </c>
      <c r="D611" s="959" t="s">
        <v>863</v>
      </c>
      <c r="E611" s="964">
        <v>121.14822764227642</v>
      </c>
    </row>
    <row r="612" spans="2:5" outlineLevel="1" x14ac:dyDescent="0.35">
      <c r="B612" s="963" t="s">
        <v>6688</v>
      </c>
      <c r="C612" s="963" t="s">
        <v>284</v>
      </c>
      <c r="D612" s="959" t="s">
        <v>864</v>
      </c>
      <c r="E612" s="964">
        <v>98.811715447154469</v>
      </c>
    </row>
    <row r="613" spans="2:5" outlineLevel="1" x14ac:dyDescent="0.35">
      <c r="B613" s="963" t="s">
        <v>6689</v>
      </c>
      <c r="C613" s="963" t="s">
        <v>284</v>
      </c>
      <c r="D613" s="959" t="s">
        <v>865</v>
      </c>
      <c r="E613" s="964">
        <v>801.58474796747976</v>
      </c>
    </row>
    <row r="614" spans="2:5" outlineLevel="1" x14ac:dyDescent="0.35">
      <c r="B614" s="963" t="s">
        <v>6690</v>
      </c>
      <c r="C614" s="963" t="s">
        <v>284</v>
      </c>
      <c r="D614" s="959" t="s">
        <v>866</v>
      </c>
      <c r="E614" s="964">
        <v>94.675325203252044</v>
      </c>
    </row>
    <row r="615" spans="2:5" outlineLevel="1" x14ac:dyDescent="0.35">
      <c r="B615" s="963" t="s">
        <v>6691</v>
      </c>
      <c r="C615" s="963" t="s">
        <v>284</v>
      </c>
      <c r="D615" s="959" t="s">
        <v>867</v>
      </c>
      <c r="E615" s="964">
        <v>22.391867479674797</v>
      </c>
    </row>
    <row r="616" spans="2:5" outlineLevel="1" x14ac:dyDescent="0.35">
      <c r="B616" s="963" t="s">
        <v>6692</v>
      </c>
      <c r="C616" s="963" t="s">
        <v>284</v>
      </c>
      <c r="D616" s="959" t="s">
        <v>868</v>
      </c>
      <c r="E616" s="964">
        <v>26.581839837398377</v>
      </c>
    </row>
    <row r="617" spans="2:5" outlineLevel="1" x14ac:dyDescent="0.35">
      <c r="B617" s="963" t="s">
        <v>6693</v>
      </c>
      <c r="C617" s="963" t="s">
        <v>284</v>
      </c>
      <c r="D617" s="959" t="s">
        <v>869</v>
      </c>
      <c r="E617" s="964">
        <v>35.731732520325203</v>
      </c>
    </row>
    <row r="618" spans="2:5" outlineLevel="1" x14ac:dyDescent="0.35">
      <c r="B618" s="963" t="s">
        <v>6694</v>
      </c>
      <c r="C618" s="963" t="s">
        <v>284</v>
      </c>
      <c r="D618" s="959" t="s">
        <v>870</v>
      </c>
      <c r="E618" s="964">
        <v>39.040846341463414</v>
      </c>
    </row>
    <row r="619" spans="2:5" outlineLevel="1" x14ac:dyDescent="0.35">
      <c r="B619" s="963" t="s">
        <v>6695</v>
      </c>
      <c r="C619" s="963" t="s">
        <v>284</v>
      </c>
      <c r="D619" s="959" t="s">
        <v>871</v>
      </c>
      <c r="E619" s="964">
        <v>120.11413008130081</v>
      </c>
    </row>
    <row r="620" spans="2:5" outlineLevel="1" x14ac:dyDescent="0.35">
      <c r="B620" s="963" t="s">
        <v>6696</v>
      </c>
      <c r="C620" s="963" t="s">
        <v>284</v>
      </c>
      <c r="D620" s="959" t="s">
        <v>872</v>
      </c>
      <c r="E620" s="964">
        <v>8.8720699186991858</v>
      </c>
    </row>
    <row r="621" spans="2:5" outlineLevel="1" x14ac:dyDescent="0.35">
      <c r="B621" s="963" t="s">
        <v>6697</v>
      </c>
      <c r="C621" s="963" t="s">
        <v>284</v>
      </c>
      <c r="D621" s="959" t="s">
        <v>873</v>
      </c>
      <c r="E621" s="964">
        <v>602.00382113821138</v>
      </c>
    </row>
    <row r="622" spans="2:5" outlineLevel="1" x14ac:dyDescent="0.35">
      <c r="B622" s="963" t="s">
        <v>6698</v>
      </c>
      <c r="C622" s="963" t="s">
        <v>284</v>
      </c>
      <c r="D622" s="959" t="s">
        <v>874</v>
      </c>
      <c r="E622" s="964">
        <v>253.51278048780489</v>
      </c>
    </row>
    <row r="623" spans="2:5" outlineLevel="1" x14ac:dyDescent="0.35">
      <c r="B623" s="963" t="s">
        <v>6699</v>
      </c>
      <c r="C623" s="963" t="s">
        <v>284</v>
      </c>
      <c r="D623" s="959" t="s">
        <v>875</v>
      </c>
      <c r="E623" s="964">
        <v>30.664652032520326</v>
      </c>
    </row>
    <row r="624" spans="2:5" outlineLevel="1" x14ac:dyDescent="0.35">
      <c r="B624" s="963" t="s">
        <v>6700</v>
      </c>
      <c r="C624" s="963" t="s">
        <v>284</v>
      </c>
      <c r="D624" s="959" t="s">
        <v>876</v>
      </c>
      <c r="E624" s="964">
        <v>7.3043033333333334</v>
      </c>
    </row>
    <row r="625" spans="2:5" outlineLevel="1" x14ac:dyDescent="0.35">
      <c r="B625" s="963" t="s">
        <v>6701</v>
      </c>
      <c r="C625" s="963" t="s">
        <v>284</v>
      </c>
      <c r="D625" s="959" t="s">
        <v>877</v>
      </c>
      <c r="E625" s="964">
        <v>7.5150355284552841</v>
      </c>
    </row>
    <row r="626" spans="2:5" outlineLevel="1" x14ac:dyDescent="0.35">
      <c r="B626" s="963" t="s">
        <v>6702</v>
      </c>
      <c r="C626" s="963" t="s">
        <v>284</v>
      </c>
      <c r="D626" s="959" t="s">
        <v>878</v>
      </c>
      <c r="E626" s="964">
        <v>7.6600685365853654</v>
      </c>
    </row>
    <row r="627" spans="2:5" outlineLevel="1" x14ac:dyDescent="0.35">
      <c r="B627" s="963" t="s">
        <v>6703</v>
      </c>
      <c r="C627" s="963" t="s">
        <v>284</v>
      </c>
      <c r="D627" s="959" t="s">
        <v>879</v>
      </c>
      <c r="E627" s="964">
        <v>7.633265691056911</v>
      </c>
    </row>
    <row r="628" spans="2:5" outlineLevel="1" x14ac:dyDescent="0.35">
      <c r="B628" s="963" t="s">
        <v>6704</v>
      </c>
      <c r="C628" s="963" t="s">
        <v>284</v>
      </c>
      <c r="D628" s="959" t="s">
        <v>880</v>
      </c>
      <c r="E628" s="964">
        <v>7.4790651219512201</v>
      </c>
    </row>
    <row r="629" spans="2:5" outlineLevel="1" x14ac:dyDescent="0.35">
      <c r="B629" s="963" t="s">
        <v>6705</v>
      </c>
      <c r="C629" s="963" t="s">
        <v>284</v>
      </c>
      <c r="D629" s="959" t="s">
        <v>881</v>
      </c>
      <c r="E629" s="964">
        <v>7.7833834959349595</v>
      </c>
    </row>
    <row r="630" spans="2:5" outlineLevel="1" x14ac:dyDescent="0.35">
      <c r="B630" s="963" t="s">
        <v>6706</v>
      </c>
      <c r="C630" s="963" t="s">
        <v>284</v>
      </c>
      <c r="D630" s="959" t="s">
        <v>882</v>
      </c>
      <c r="E630" s="964">
        <v>7.9452081300813013</v>
      </c>
    </row>
    <row r="631" spans="2:5" outlineLevel="1" x14ac:dyDescent="0.35">
      <c r="B631" s="963" t="s">
        <v>6707</v>
      </c>
      <c r="C631" s="963" t="s">
        <v>284</v>
      </c>
      <c r="D631" s="959" t="s">
        <v>883</v>
      </c>
      <c r="E631" s="964">
        <v>8.3717113821138209</v>
      </c>
    </row>
    <row r="632" spans="2:5" outlineLevel="1" x14ac:dyDescent="0.35">
      <c r="B632" s="963" t="s">
        <v>6708</v>
      </c>
      <c r="C632" s="963" t="s">
        <v>284</v>
      </c>
      <c r="D632" s="959" t="s">
        <v>884</v>
      </c>
      <c r="E632" s="964">
        <v>9.0427552845528467</v>
      </c>
    </row>
    <row r="633" spans="2:5" outlineLevel="1" x14ac:dyDescent="0.35">
      <c r="B633" s="963" t="s">
        <v>6709</v>
      </c>
      <c r="C633" s="963" t="s">
        <v>284</v>
      </c>
      <c r="D633" s="959" t="s">
        <v>885</v>
      </c>
      <c r="E633" s="964">
        <v>7.7010478861788618</v>
      </c>
    </row>
    <row r="634" spans="2:5" outlineLevel="1" x14ac:dyDescent="0.35">
      <c r="B634" s="963" t="s">
        <v>6710</v>
      </c>
      <c r="C634" s="963" t="s">
        <v>284</v>
      </c>
      <c r="D634" s="959" t="s">
        <v>886</v>
      </c>
      <c r="E634" s="964">
        <v>7.5620347967479677</v>
      </c>
    </row>
    <row r="635" spans="2:5" outlineLevel="1" x14ac:dyDescent="0.35">
      <c r="B635" s="963" t="s">
        <v>6711</v>
      </c>
      <c r="C635" s="963" t="s">
        <v>284</v>
      </c>
      <c r="D635" s="959" t="s">
        <v>887</v>
      </c>
      <c r="E635" s="964">
        <v>7.7260318699186996</v>
      </c>
    </row>
    <row r="636" spans="2:5" outlineLevel="1" x14ac:dyDescent="0.35">
      <c r="B636" s="963" t="s">
        <v>6712</v>
      </c>
      <c r="C636" s="963" t="s">
        <v>284</v>
      </c>
      <c r="D636" s="959" t="s">
        <v>888</v>
      </c>
      <c r="E636" s="964">
        <v>7.6745516260162603</v>
      </c>
    </row>
    <row r="637" spans="2:5" outlineLevel="1" x14ac:dyDescent="0.35">
      <c r="B637" s="963" t="s">
        <v>6713</v>
      </c>
      <c r="C637" s="963" t="s">
        <v>284</v>
      </c>
      <c r="D637" s="959" t="s">
        <v>889</v>
      </c>
      <c r="E637" s="964">
        <v>7.7147303252032522</v>
      </c>
    </row>
    <row r="638" spans="2:5" outlineLevel="1" x14ac:dyDescent="0.35">
      <c r="B638" s="963" t="s">
        <v>6714</v>
      </c>
      <c r="C638" s="963" t="s">
        <v>284</v>
      </c>
      <c r="D638" s="959" t="s">
        <v>890</v>
      </c>
      <c r="E638" s="964">
        <v>7.4358320325203255</v>
      </c>
    </row>
    <row r="639" spans="2:5" outlineLevel="1" x14ac:dyDescent="0.35">
      <c r="B639" s="963" t="s">
        <v>6715</v>
      </c>
      <c r="C639" s="963" t="s">
        <v>284</v>
      </c>
      <c r="D639" s="959" t="s">
        <v>891</v>
      </c>
      <c r="E639" s="964">
        <v>8.079117154471545</v>
      </c>
    </row>
    <row r="640" spans="2:5" outlineLevel="1" x14ac:dyDescent="0.35">
      <c r="B640" s="963" t="s">
        <v>6716</v>
      </c>
      <c r="C640" s="963" t="s">
        <v>284</v>
      </c>
      <c r="D640" s="959" t="s">
        <v>892</v>
      </c>
      <c r="E640" s="964">
        <v>8.298921951219512</v>
      </c>
    </row>
    <row r="641" spans="2:5" outlineLevel="1" x14ac:dyDescent="0.35">
      <c r="B641" s="963" t="s">
        <v>6717</v>
      </c>
      <c r="C641" s="963" t="s">
        <v>284</v>
      </c>
      <c r="D641" s="959" t="s">
        <v>893</v>
      </c>
      <c r="E641" s="964">
        <v>7.3307513821138208</v>
      </c>
    </row>
    <row r="642" spans="2:5" outlineLevel="1" x14ac:dyDescent="0.35">
      <c r="B642" s="963" t="s">
        <v>6718</v>
      </c>
      <c r="C642" s="963" t="s">
        <v>284</v>
      </c>
      <c r="D642" s="959" t="s">
        <v>894</v>
      </c>
      <c r="E642" s="964">
        <v>7.3339648780487803</v>
      </c>
    </row>
    <row r="643" spans="2:5" outlineLevel="1" x14ac:dyDescent="0.35">
      <c r="B643" s="963" t="s">
        <v>6719</v>
      </c>
      <c r="C643" s="963" t="s">
        <v>284</v>
      </c>
      <c r="D643" s="959" t="s">
        <v>895</v>
      </c>
      <c r="E643" s="964">
        <v>7.5088326829268297</v>
      </c>
    </row>
    <row r="644" spans="2:5" outlineLevel="1" x14ac:dyDescent="0.35">
      <c r="B644" s="963" t="s">
        <v>6720</v>
      </c>
      <c r="C644" s="963" t="s">
        <v>284</v>
      </c>
      <c r="D644" s="959" t="s">
        <v>896</v>
      </c>
      <c r="E644" s="964">
        <v>7.2510739837398379</v>
      </c>
    </row>
    <row r="645" spans="2:5" outlineLevel="1" x14ac:dyDescent="0.35">
      <c r="B645" s="963" t="s">
        <v>6721</v>
      </c>
      <c r="C645" s="963" t="s">
        <v>284</v>
      </c>
      <c r="D645" s="959" t="s">
        <v>897</v>
      </c>
      <c r="E645" s="964">
        <v>3.19645</v>
      </c>
    </row>
    <row r="646" spans="2:5" outlineLevel="1" x14ac:dyDescent="0.35">
      <c r="B646" s="963" t="s">
        <v>6722</v>
      </c>
      <c r="C646" s="963" t="s">
        <v>284</v>
      </c>
      <c r="D646" s="959" t="s">
        <v>898</v>
      </c>
      <c r="E646" s="964">
        <v>4.7015918699186994</v>
      </c>
    </row>
    <row r="647" spans="2:5" outlineLevel="1" x14ac:dyDescent="0.35">
      <c r="B647" s="963" t="s">
        <v>6723</v>
      </c>
      <c r="C647" s="963" t="s">
        <v>284</v>
      </c>
      <c r="D647" s="959" t="s">
        <v>899</v>
      </c>
      <c r="E647" s="964">
        <v>3.1811897560975613</v>
      </c>
    </row>
    <row r="648" spans="2:5" outlineLevel="1" x14ac:dyDescent="0.35">
      <c r="B648" s="963" t="s">
        <v>6724</v>
      </c>
      <c r="C648" s="963" t="s">
        <v>284</v>
      </c>
      <c r="D648" s="959" t="s">
        <v>900</v>
      </c>
      <c r="E648" s="964">
        <v>3.4549209756097561</v>
      </c>
    </row>
    <row r="649" spans="2:5" outlineLevel="1" x14ac:dyDescent="0.35">
      <c r="B649" s="963" t="s">
        <v>6725</v>
      </c>
      <c r="C649" s="963" t="s">
        <v>284</v>
      </c>
      <c r="D649" s="959" t="s">
        <v>901</v>
      </c>
      <c r="E649" s="964">
        <v>3.6390213008130079</v>
      </c>
    </row>
    <row r="650" spans="2:5" outlineLevel="1" x14ac:dyDescent="0.35">
      <c r="B650" s="963" t="s">
        <v>6726</v>
      </c>
      <c r="C650" s="963" t="s">
        <v>284</v>
      </c>
      <c r="D650" s="959" t="s">
        <v>902</v>
      </c>
      <c r="E650" s="964">
        <v>4.105182682926829</v>
      </c>
    </row>
    <row r="651" spans="2:5" outlineLevel="1" x14ac:dyDescent="0.35">
      <c r="B651" s="963" t="s">
        <v>6727</v>
      </c>
      <c r="C651" s="963" t="s">
        <v>284</v>
      </c>
      <c r="D651" s="959" t="s">
        <v>903</v>
      </c>
      <c r="E651" s="964">
        <v>4.7319067479674795</v>
      </c>
    </row>
    <row r="652" spans="2:5" outlineLevel="1" x14ac:dyDescent="0.35">
      <c r="B652" s="963" t="s">
        <v>6728</v>
      </c>
      <c r="C652" s="963" t="s">
        <v>284</v>
      </c>
      <c r="D652" s="959" t="s">
        <v>904</v>
      </c>
      <c r="E652" s="964">
        <v>6.8130846341463416</v>
      </c>
    </row>
    <row r="653" spans="2:5" outlineLevel="1" x14ac:dyDescent="0.35">
      <c r="B653" s="963" t="s">
        <v>6729</v>
      </c>
      <c r="C653" s="963" t="s">
        <v>284</v>
      </c>
      <c r="D653" s="959" t="s">
        <v>905</v>
      </c>
      <c r="E653" s="964">
        <v>4.2594855284552846</v>
      </c>
    </row>
    <row r="654" spans="2:5" outlineLevel="1" x14ac:dyDescent="0.35">
      <c r="B654" s="963" t="s">
        <v>6730</v>
      </c>
      <c r="C654" s="963" t="s">
        <v>284</v>
      </c>
      <c r="D654" s="959" t="s">
        <v>906</v>
      </c>
      <c r="E654" s="964">
        <v>4.4393082926829264</v>
      </c>
    </row>
    <row r="655" spans="2:5" outlineLevel="1" x14ac:dyDescent="0.35">
      <c r="B655" s="963" t="s">
        <v>6731</v>
      </c>
      <c r="C655" s="963" t="s">
        <v>284</v>
      </c>
      <c r="D655" s="959" t="s">
        <v>907</v>
      </c>
      <c r="E655" s="964">
        <v>3.3196983739837398</v>
      </c>
    </row>
    <row r="656" spans="2:5" outlineLevel="1" x14ac:dyDescent="0.35">
      <c r="B656" s="963" t="s">
        <v>6732</v>
      </c>
      <c r="C656" s="963" t="s">
        <v>284</v>
      </c>
      <c r="D656" s="959" t="s">
        <v>908</v>
      </c>
      <c r="E656" s="964">
        <v>3.2871133333333336</v>
      </c>
    </row>
    <row r="657" spans="2:5" outlineLevel="1" x14ac:dyDescent="0.35">
      <c r="B657" s="963" t="s">
        <v>6733</v>
      </c>
      <c r="C657" s="963" t="s">
        <v>284</v>
      </c>
      <c r="D657" s="959" t="s">
        <v>909</v>
      </c>
      <c r="E657" s="964">
        <v>3.2719069918699186</v>
      </c>
    </row>
    <row r="658" spans="2:5" outlineLevel="1" x14ac:dyDescent="0.35">
      <c r="B658" s="963" t="s">
        <v>6734</v>
      </c>
      <c r="C658" s="963" t="s">
        <v>284</v>
      </c>
      <c r="D658" s="959" t="s">
        <v>910</v>
      </c>
      <c r="E658" s="964">
        <v>3.2653899186991868</v>
      </c>
    </row>
    <row r="659" spans="2:5" outlineLevel="1" x14ac:dyDescent="0.35">
      <c r="B659" s="963" t="s">
        <v>6735</v>
      </c>
      <c r="C659" s="963" t="s">
        <v>284</v>
      </c>
      <c r="D659" s="959" t="s">
        <v>911</v>
      </c>
      <c r="E659" s="964">
        <v>3.2282304065040655</v>
      </c>
    </row>
    <row r="660" spans="2:5" outlineLevel="1" x14ac:dyDescent="0.35">
      <c r="B660" s="963" t="s">
        <v>6736</v>
      </c>
      <c r="C660" s="963" t="s">
        <v>284</v>
      </c>
      <c r="D660" s="959" t="s">
        <v>912</v>
      </c>
      <c r="E660" s="964">
        <v>3.6970785365853662</v>
      </c>
    </row>
    <row r="661" spans="2:5" outlineLevel="1" x14ac:dyDescent="0.35">
      <c r="B661" s="963" t="s">
        <v>6737</v>
      </c>
      <c r="C661" s="963" t="s">
        <v>284</v>
      </c>
      <c r="D661" s="959" t="s">
        <v>913</v>
      </c>
      <c r="E661" s="964">
        <v>4.0981473983739836</v>
      </c>
    </row>
    <row r="662" spans="2:5" outlineLevel="1" x14ac:dyDescent="0.35">
      <c r="B662" s="963" t="s">
        <v>6738</v>
      </c>
      <c r="C662" s="963" t="s">
        <v>284</v>
      </c>
      <c r="D662" s="959" t="s">
        <v>914</v>
      </c>
      <c r="E662" s="964">
        <v>4.107724715447155</v>
      </c>
    </row>
    <row r="663" spans="2:5" outlineLevel="1" x14ac:dyDescent="0.35">
      <c r="B663" s="963" t="s">
        <v>6739</v>
      </c>
      <c r="C663" s="963" t="s">
        <v>284</v>
      </c>
      <c r="D663" s="959" t="s">
        <v>915</v>
      </c>
      <c r="E663" s="964">
        <v>4.7110644715447156</v>
      </c>
    </row>
    <row r="664" spans="2:5" outlineLevel="1" x14ac:dyDescent="0.35">
      <c r="B664" s="963" t="s">
        <v>6740</v>
      </c>
      <c r="C664" s="963" t="s">
        <v>284</v>
      </c>
      <c r="D664" s="959" t="s">
        <v>916</v>
      </c>
      <c r="E664" s="964">
        <v>4.982820650406504</v>
      </c>
    </row>
    <row r="665" spans="2:5" outlineLevel="1" x14ac:dyDescent="0.35">
      <c r="B665" s="963" t="s">
        <v>6741</v>
      </c>
      <c r="C665" s="963" t="s">
        <v>284</v>
      </c>
      <c r="D665" s="959" t="s">
        <v>917</v>
      </c>
      <c r="E665" s="964">
        <v>3.9563453658536583</v>
      </c>
    </row>
    <row r="666" spans="2:5" outlineLevel="1" x14ac:dyDescent="0.35">
      <c r="B666" s="963" t="s">
        <v>6742</v>
      </c>
      <c r="C666" s="963" t="s">
        <v>284</v>
      </c>
      <c r="D666" s="959" t="s">
        <v>918</v>
      </c>
      <c r="E666" s="964">
        <v>3.3196983739837398</v>
      </c>
    </row>
    <row r="667" spans="2:5" outlineLevel="1" x14ac:dyDescent="0.35">
      <c r="B667" s="963" t="s">
        <v>6743</v>
      </c>
      <c r="C667" s="963" t="s">
        <v>284</v>
      </c>
      <c r="D667" s="959" t="s">
        <v>919</v>
      </c>
      <c r="E667" s="964">
        <v>3.27318243902439</v>
      </c>
    </row>
    <row r="668" spans="2:5" outlineLevel="1" x14ac:dyDescent="0.35">
      <c r="B668" s="963" t="s">
        <v>6744</v>
      </c>
      <c r="C668" s="963" t="s">
        <v>284</v>
      </c>
      <c r="D668" s="959" t="s">
        <v>920</v>
      </c>
      <c r="E668" s="964">
        <v>3.2653899186991868</v>
      </c>
    </row>
    <row r="669" spans="2:5" outlineLevel="1" x14ac:dyDescent="0.35">
      <c r="B669" s="963" t="s">
        <v>6745</v>
      </c>
      <c r="C669" s="963" t="s">
        <v>284</v>
      </c>
      <c r="D669" s="959" t="s">
        <v>921</v>
      </c>
      <c r="E669" s="964">
        <v>23.358430894308942</v>
      </c>
    </row>
    <row r="670" spans="2:5" outlineLevel="1" x14ac:dyDescent="0.35">
      <c r="B670" s="963" t="s">
        <v>6746</v>
      </c>
      <c r="C670" s="963" t="s">
        <v>284</v>
      </c>
      <c r="D670" s="959" t="s">
        <v>922</v>
      </c>
      <c r="E670" s="964">
        <v>24.850504065040649</v>
      </c>
    </row>
    <row r="671" spans="2:5" outlineLevel="1" x14ac:dyDescent="0.35">
      <c r="B671" s="963" t="s">
        <v>6747</v>
      </c>
      <c r="C671" s="963" t="s">
        <v>284</v>
      </c>
      <c r="D671" s="959" t="s">
        <v>923</v>
      </c>
      <c r="E671" s="964">
        <v>23.4017756097561</v>
      </c>
    </row>
    <row r="672" spans="2:5" outlineLevel="1" x14ac:dyDescent="0.35">
      <c r="B672" s="963" t="s">
        <v>6748</v>
      </c>
      <c r="C672" s="963" t="s">
        <v>284</v>
      </c>
      <c r="D672" s="959" t="s">
        <v>924</v>
      </c>
      <c r="E672" s="964">
        <v>23.616452032520325</v>
      </c>
    </row>
    <row r="673" spans="2:5" outlineLevel="1" x14ac:dyDescent="0.35">
      <c r="B673" s="963" t="s">
        <v>6749</v>
      </c>
      <c r="C673" s="963" t="s">
        <v>284</v>
      </c>
      <c r="D673" s="959" t="s">
        <v>925</v>
      </c>
      <c r="E673" s="964">
        <v>23.098068292682928</v>
      </c>
    </row>
    <row r="674" spans="2:5" outlineLevel="1" x14ac:dyDescent="0.35">
      <c r="B674" s="963" t="s">
        <v>6750</v>
      </c>
      <c r="C674" s="963" t="s">
        <v>284</v>
      </c>
      <c r="D674" s="959" t="s">
        <v>926</v>
      </c>
      <c r="E674" s="964">
        <v>23.373473983739839</v>
      </c>
    </row>
    <row r="675" spans="2:5" outlineLevel="1" x14ac:dyDescent="0.35">
      <c r="B675" s="963" t="s">
        <v>6751</v>
      </c>
      <c r="C675" s="963" t="s">
        <v>284</v>
      </c>
      <c r="D675" s="959" t="s">
        <v>927</v>
      </c>
      <c r="E675" s="964">
        <v>24.334226016260164</v>
      </c>
    </row>
    <row r="676" spans="2:5" outlineLevel="1" x14ac:dyDescent="0.35">
      <c r="B676" s="963" t="s">
        <v>6752</v>
      </c>
      <c r="C676" s="963" t="s">
        <v>284</v>
      </c>
      <c r="D676" s="959" t="s">
        <v>928</v>
      </c>
      <c r="E676" s="964">
        <v>23.922847154471544</v>
      </c>
    </row>
    <row r="677" spans="2:5" outlineLevel="1" x14ac:dyDescent="0.35">
      <c r="B677" s="963" t="s">
        <v>6753</v>
      </c>
      <c r="C677" s="963" t="s">
        <v>284</v>
      </c>
      <c r="D677" s="959" t="s">
        <v>929</v>
      </c>
      <c r="E677" s="964">
        <v>24.78409918699187</v>
      </c>
    </row>
    <row r="678" spans="2:5" outlineLevel="1" x14ac:dyDescent="0.35">
      <c r="B678" s="963" t="s">
        <v>6754</v>
      </c>
      <c r="C678" s="963" t="s">
        <v>284</v>
      </c>
      <c r="D678" s="959" t="s">
        <v>930</v>
      </c>
      <c r="E678" s="964">
        <v>23.737848780487806</v>
      </c>
    </row>
    <row r="679" spans="2:5" outlineLevel="1" x14ac:dyDescent="0.35">
      <c r="B679" s="963" t="s">
        <v>6755</v>
      </c>
      <c r="C679" s="963" t="s">
        <v>284</v>
      </c>
      <c r="D679" s="959" t="s">
        <v>931</v>
      </c>
      <c r="E679" s="964">
        <v>11.479978048780488</v>
      </c>
    </row>
    <row r="680" spans="2:5" outlineLevel="1" x14ac:dyDescent="0.35">
      <c r="B680" s="963" t="s">
        <v>6756</v>
      </c>
      <c r="C680" s="963" t="s">
        <v>284</v>
      </c>
      <c r="D680" s="959" t="s">
        <v>932</v>
      </c>
      <c r="E680" s="964">
        <v>9.1712560975609758</v>
      </c>
    </row>
    <row r="681" spans="2:5" outlineLevel="1" x14ac:dyDescent="0.35">
      <c r="B681" s="963" t="s">
        <v>6757</v>
      </c>
      <c r="C681" s="963" t="s">
        <v>284</v>
      </c>
      <c r="D681" s="959" t="s">
        <v>933</v>
      </c>
      <c r="E681" s="964">
        <v>9.9280439024390255</v>
      </c>
    </row>
    <row r="682" spans="2:5" outlineLevel="1" x14ac:dyDescent="0.35">
      <c r="B682" s="963" t="s">
        <v>6758</v>
      </c>
      <c r="C682" s="963" t="s">
        <v>284</v>
      </c>
      <c r="D682" s="959" t="s">
        <v>934</v>
      </c>
      <c r="E682" s="964">
        <v>11.087134959349594</v>
      </c>
    </row>
    <row r="683" spans="2:5" outlineLevel="1" x14ac:dyDescent="0.35">
      <c r="B683" s="963" t="s">
        <v>6759</v>
      </c>
      <c r="C683" s="963" t="s">
        <v>284</v>
      </c>
      <c r="D683" s="959" t="s">
        <v>935</v>
      </c>
      <c r="E683" s="964">
        <v>7.7593657723577243</v>
      </c>
    </row>
    <row r="684" spans="2:5" outlineLevel="1" x14ac:dyDescent="0.35">
      <c r="B684" s="963" t="s">
        <v>6760</v>
      </c>
      <c r="C684" s="963" t="s">
        <v>284</v>
      </c>
      <c r="D684" s="959" t="s">
        <v>936</v>
      </c>
      <c r="E684" s="964">
        <v>14.627041463414635</v>
      </c>
    </row>
    <row r="685" spans="2:5" outlineLevel="1" x14ac:dyDescent="0.35">
      <c r="B685" s="963" t="s">
        <v>6761</v>
      </c>
      <c r="C685" s="963" t="s">
        <v>284</v>
      </c>
      <c r="D685" s="959" t="s">
        <v>937</v>
      </c>
      <c r="E685" s="964">
        <v>14.318281300813009</v>
      </c>
    </row>
    <row r="686" spans="2:5" outlineLevel="1" x14ac:dyDescent="0.35">
      <c r="B686" s="963" t="s">
        <v>6762</v>
      </c>
      <c r="C686" s="963" t="s">
        <v>284</v>
      </c>
      <c r="D686" s="959" t="s">
        <v>938</v>
      </c>
      <c r="E686" s="964">
        <v>15.021547154471545</v>
      </c>
    </row>
    <row r="687" spans="2:5" outlineLevel="1" x14ac:dyDescent="0.35">
      <c r="B687" s="963" t="s">
        <v>6763</v>
      </c>
      <c r="C687" s="963" t="s">
        <v>284</v>
      </c>
      <c r="D687" s="959" t="s">
        <v>939</v>
      </c>
      <c r="E687" s="964">
        <v>10.815898373983741</v>
      </c>
    </row>
    <row r="688" spans="2:5" outlineLevel="1" x14ac:dyDescent="0.35">
      <c r="B688" s="963" t="s">
        <v>6764</v>
      </c>
      <c r="C688" s="963" t="s">
        <v>284</v>
      </c>
      <c r="D688" s="959" t="s">
        <v>940</v>
      </c>
      <c r="E688" s="964">
        <v>8.8987658536585368</v>
      </c>
    </row>
    <row r="689" spans="2:5" outlineLevel="1" x14ac:dyDescent="0.35">
      <c r="B689" s="963" t="s">
        <v>6765</v>
      </c>
      <c r="C689" s="963" t="s">
        <v>284</v>
      </c>
      <c r="D689" s="959" t="s">
        <v>941</v>
      </c>
      <c r="E689" s="964">
        <v>6.6977355284552846</v>
      </c>
    </row>
    <row r="690" spans="2:5" outlineLevel="1" x14ac:dyDescent="0.35">
      <c r="B690" s="963" t="s">
        <v>6766</v>
      </c>
      <c r="C690" s="963" t="s">
        <v>284</v>
      </c>
      <c r="D690" s="959" t="s">
        <v>942</v>
      </c>
      <c r="E690" s="964">
        <v>10.869583739837397</v>
      </c>
    </row>
    <row r="691" spans="2:5" outlineLevel="1" x14ac:dyDescent="0.35">
      <c r="B691" s="963" t="s">
        <v>6767</v>
      </c>
      <c r="C691" s="963" t="s">
        <v>284</v>
      </c>
      <c r="D691" s="959" t="s">
        <v>943</v>
      </c>
      <c r="E691" s="964">
        <v>9.4383146341463409</v>
      </c>
    </row>
    <row r="692" spans="2:5" outlineLevel="1" x14ac:dyDescent="0.35">
      <c r="B692" s="963" t="s">
        <v>6768</v>
      </c>
      <c r="C692" s="963" t="s">
        <v>284</v>
      </c>
      <c r="D692" s="959" t="s">
        <v>944</v>
      </c>
      <c r="E692" s="964">
        <v>37.867986178861791</v>
      </c>
    </row>
    <row r="693" spans="2:5" outlineLevel="1" x14ac:dyDescent="0.35">
      <c r="B693" s="963" t="s">
        <v>6769</v>
      </c>
      <c r="C693" s="963" t="s">
        <v>284</v>
      </c>
      <c r="D693" s="959" t="s">
        <v>945</v>
      </c>
      <c r="E693" s="964">
        <v>38.04257154471545</v>
      </c>
    </row>
    <row r="694" spans="2:5" outlineLevel="1" x14ac:dyDescent="0.35">
      <c r="B694" s="963" t="s">
        <v>6770</v>
      </c>
      <c r="C694" s="963" t="s">
        <v>284</v>
      </c>
      <c r="D694" s="959" t="s">
        <v>946</v>
      </c>
      <c r="E694" s="964">
        <v>38.417447967479681</v>
      </c>
    </row>
    <row r="695" spans="2:5" outlineLevel="1" x14ac:dyDescent="0.35">
      <c r="B695" s="963" t="s">
        <v>6771</v>
      </c>
      <c r="C695" s="963" t="s">
        <v>284</v>
      </c>
      <c r="D695" s="959" t="s">
        <v>947</v>
      </c>
      <c r="E695" s="964">
        <v>4.0596082926829267</v>
      </c>
    </row>
    <row r="696" spans="2:5" outlineLevel="1" x14ac:dyDescent="0.35">
      <c r="B696" s="963" t="s">
        <v>6772</v>
      </c>
      <c r="C696" s="963" t="s">
        <v>284</v>
      </c>
      <c r="D696" s="959" t="s">
        <v>948</v>
      </c>
      <c r="E696" s="964">
        <v>3.9896221138211385</v>
      </c>
    </row>
    <row r="697" spans="2:5" outlineLevel="1" x14ac:dyDescent="0.35">
      <c r="B697" s="963" t="s">
        <v>6773</v>
      </c>
      <c r="C697" s="963" t="s">
        <v>284</v>
      </c>
      <c r="D697" s="959" t="s">
        <v>949</v>
      </c>
      <c r="E697" s="964">
        <v>4.0134810569105692</v>
      </c>
    </row>
    <row r="698" spans="2:5" outlineLevel="1" x14ac:dyDescent="0.35">
      <c r="B698" s="963" t="s">
        <v>6774</v>
      </c>
      <c r="C698" s="963" t="s">
        <v>284</v>
      </c>
      <c r="D698" s="959" t="s">
        <v>950</v>
      </c>
      <c r="E698" s="964">
        <v>4.070338943089431</v>
      </c>
    </row>
    <row r="699" spans="2:5" outlineLevel="1" x14ac:dyDescent="0.35">
      <c r="B699" s="963" t="s">
        <v>6775</v>
      </c>
      <c r="C699" s="963" t="s">
        <v>284</v>
      </c>
      <c r="D699" s="959" t="s">
        <v>951</v>
      </c>
      <c r="E699" s="964">
        <v>4.5681710569105691</v>
      </c>
    </row>
    <row r="700" spans="2:5" outlineLevel="1" x14ac:dyDescent="0.35">
      <c r="B700" s="963" t="s">
        <v>6776</v>
      </c>
      <c r="C700" s="963" t="s">
        <v>284</v>
      </c>
      <c r="D700" s="959" t="s">
        <v>952</v>
      </c>
      <c r="E700" s="964">
        <v>6.2655680487804872</v>
      </c>
    </row>
    <row r="701" spans="2:5" outlineLevel="1" x14ac:dyDescent="0.35">
      <c r="B701" s="963" t="s">
        <v>6777</v>
      </c>
      <c r="C701" s="963" t="s">
        <v>284</v>
      </c>
      <c r="D701" s="959" t="s">
        <v>953</v>
      </c>
      <c r="E701" s="964">
        <v>17.785836585365853</v>
      </c>
    </row>
    <row r="702" spans="2:5" outlineLevel="1" x14ac:dyDescent="0.35">
      <c r="B702" s="963" t="s">
        <v>6778</v>
      </c>
      <c r="C702" s="963" t="s">
        <v>284</v>
      </c>
      <c r="D702" s="959" t="s">
        <v>954</v>
      </c>
      <c r="E702" s="964">
        <v>4.8098601626016269</v>
      </c>
    </row>
    <row r="703" spans="2:5" outlineLevel="1" x14ac:dyDescent="0.35">
      <c r="B703" s="963" t="s">
        <v>6779</v>
      </c>
      <c r="C703" s="963" t="s">
        <v>284</v>
      </c>
      <c r="D703" s="959" t="s">
        <v>955</v>
      </c>
      <c r="E703" s="964">
        <v>20.442623577235771</v>
      </c>
    </row>
    <row r="704" spans="2:5" outlineLevel="1" x14ac:dyDescent="0.35">
      <c r="B704" s="963" t="s">
        <v>6780</v>
      </c>
      <c r="C704" s="963" t="s">
        <v>284</v>
      </c>
      <c r="D704" s="959" t="s">
        <v>956</v>
      </c>
      <c r="E704" s="964">
        <v>4.9436680487804878</v>
      </c>
    </row>
    <row r="705" spans="2:5" outlineLevel="1" x14ac:dyDescent="0.35">
      <c r="B705" s="963" t="s">
        <v>6781</v>
      </c>
      <c r="C705" s="963" t="s">
        <v>284</v>
      </c>
      <c r="D705" s="959" t="s">
        <v>957</v>
      </c>
      <c r="E705" s="964">
        <v>53.822699999999998</v>
      </c>
    </row>
    <row r="706" spans="2:5" outlineLevel="1" x14ac:dyDescent="0.35">
      <c r="B706" s="963" t="s">
        <v>6782</v>
      </c>
      <c r="C706" s="963" t="s">
        <v>284</v>
      </c>
      <c r="D706" s="959" t="s">
        <v>958</v>
      </c>
      <c r="E706" s="964">
        <v>6.4740332520325206</v>
      </c>
    </row>
    <row r="707" spans="2:5" outlineLevel="1" x14ac:dyDescent="0.35">
      <c r="B707" s="963" t="s">
        <v>6783</v>
      </c>
      <c r="C707" s="963" t="s">
        <v>284</v>
      </c>
      <c r="D707" s="959" t="s">
        <v>959</v>
      </c>
      <c r="E707" s="964">
        <v>0.60896707317073173</v>
      </c>
    </row>
    <row r="708" spans="2:5" outlineLevel="1" x14ac:dyDescent="0.35">
      <c r="B708" s="963" t="s">
        <v>6784</v>
      </c>
      <c r="C708" s="963" t="s">
        <v>284</v>
      </c>
      <c r="D708" s="959" t="s">
        <v>960</v>
      </c>
      <c r="E708" s="964">
        <v>0.37269203252032518</v>
      </c>
    </row>
    <row r="709" spans="2:5" outlineLevel="1" x14ac:dyDescent="0.35">
      <c r="B709" s="963" t="s">
        <v>6785</v>
      </c>
      <c r="C709" s="963" t="s">
        <v>281</v>
      </c>
      <c r="D709" s="959" t="s">
        <v>961</v>
      </c>
      <c r="E709" s="964">
        <v>2.6089430894308943E-2</v>
      </c>
    </row>
    <row r="710" spans="2:5" outlineLevel="1" x14ac:dyDescent="0.35">
      <c r="B710" s="963" t="s">
        <v>6786</v>
      </c>
      <c r="C710" s="963" t="s">
        <v>284</v>
      </c>
      <c r="D710" s="959" t="s">
        <v>962</v>
      </c>
      <c r="E710" s="964">
        <v>0.37278708130081301</v>
      </c>
    </row>
    <row r="711" spans="2:5" outlineLevel="1" x14ac:dyDescent="0.35">
      <c r="B711" s="963" t="s">
        <v>6787</v>
      </c>
      <c r="C711" s="963" t="s">
        <v>284</v>
      </c>
      <c r="D711" s="959" t="s">
        <v>963</v>
      </c>
      <c r="E711" s="964">
        <v>0.43497647967479675</v>
      </c>
    </row>
    <row r="712" spans="2:5" outlineLevel="1" x14ac:dyDescent="0.35">
      <c r="B712" s="963" t="s">
        <v>6788</v>
      </c>
      <c r="C712" s="963" t="s">
        <v>284</v>
      </c>
      <c r="D712" s="959" t="s">
        <v>964</v>
      </c>
      <c r="E712" s="964">
        <v>0.41751234146341465</v>
      </c>
    </row>
    <row r="713" spans="2:5" outlineLevel="1" x14ac:dyDescent="0.35">
      <c r="B713" s="963" t="s">
        <v>6789</v>
      </c>
      <c r="C713" s="963" t="s">
        <v>281</v>
      </c>
      <c r="D713" s="959" t="s">
        <v>965</v>
      </c>
      <c r="E713" s="964">
        <v>3.340098699186992E-2</v>
      </c>
    </row>
    <row r="714" spans="2:5" outlineLevel="1" x14ac:dyDescent="0.35">
      <c r="B714" s="963" t="s">
        <v>6790</v>
      </c>
      <c r="C714" s="963" t="s">
        <v>284</v>
      </c>
      <c r="D714" s="959" t="s">
        <v>966</v>
      </c>
      <c r="E714" s="964">
        <v>0.41760739024390248</v>
      </c>
    </row>
    <row r="715" spans="2:5" outlineLevel="1" x14ac:dyDescent="0.35">
      <c r="B715" s="963" t="s">
        <v>6791</v>
      </c>
      <c r="C715" s="963" t="s">
        <v>284</v>
      </c>
      <c r="D715" s="959" t="s">
        <v>967</v>
      </c>
      <c r="E715" s="964">
        <v>0.47155858536585366</v>
      </c>
    </row>
    <row r="716" spans="2:5" outlineLevel="1" x14ac:dyDescent="0.35">
      <c r="B716" s="963" t="s">
        <v>6792</v>
      </c>
      <c r="C716" s="963" t="s">
        <v>284</v>
      </c>
      <c r="D716" s="959" t="s">
        <v>968</v>
      </c>
      <c r="E716" s="964">
        <v>0.47155858536585366</v>
      </c>
    </row>
    <row r="717" spans="2:5" outlineLevel="1" x14ac:dyDescent="0.35">
      <c r="B717" s="963" t="s">
        <v>6793</v>
      </c>
      <c r="C717" s="963" t="s">
        <v>281</v>
      </c>
      <c r="D717" s="959" t="s">
        <v>969</v>
      </c>
      <c r="E717" s="964">
        <v>9.5868048780487811E-2</v>
      </c>
    </row>
    <row r="718" spans="2:5" outlineLevel="1" x14ac:dyDescent="0.35">
      <c r="B718" s="963" t="s">
        <v>6794</v>
      </c>
      <c r="C718" s="963" t="s">
        <v>281</v>
      </c>
      <c r="D718" s="959" t="s">
        <v>970</v>
      </c>
      <c r="E718" s="964">
        <v>9.6060634146341459E-2</v>
      </c>
    </row>
    <row r="719" spans="2:5" outlineLevel="1" x14ac:dyDescent="0.35">
      <c r="B719" s="963" t="s">
        <v>6795</v>
      </c>
      <c r="C719" s="963" t="s">
        <v>281</v>
      </c>
      <c r="D719" s="959" t="s">
        <v>971</v>
      </c>
      <c r="E719" s="964">
        <v>0.21709647967479676</v>
      </c>
    </row>
    <row r="720" spans="2:5" outlineLevel="1" x14ac:dyDescent="0.35">
      <c r="B720" s="963" t="s">
        <v>6796</v>
      </c>
      <c r="C720" s="963" t="s">
        <v>281</v>
      </c>
      <c r="D720" s="959" t="s">
        <v>972</v>
      </c>
      <c r="E720" s="964">
        <v>0.1493720650406504</v>
      </c>
    </row>
    <row r="721" spans="2:5" outlineLevel="1" x14ac:dyDescent="0.35">
      <c r="B721" s="963" t="s">
        <v>6797</v>
      </c>
      <c r="C721" s="963" t="s">
        <v>281</v>
      </c>
      <c r="D721" s="959" t="s">
        <v>973</v>
      </c>
      <c r="E721" s="964">
        <v>0.1661709512195122</v>
      </c>
    </row>
    <row r="722" spans="2:5" outlineLevel="1" x14ac:dyDescent="0.35">
      <c r="B722" s="963" t="s">
        <v>6798</v>
      </c>
      <c r="C722" s="963" t="s">
        <v>281</v>
      </c>
      <c r="D722" s="959" t="s">
        <v>974</v>
      </c>
      <c r="E722" s="964">
        <v>0.13526850406504065</v>
      </c>
    </row>
    <row r="723" spans="2:5" outlineLevel="1" x14ac:dyDescent="0.35">
      <c r="B723" s="963" t="s">
        <v>6799</v>
      </c>
      <c r="C723" s="963" t="s">
        <v>281</v>
      </c>
      <c r="D723" s="959" t="s">
        <v>975</v>
      </c>
      <c r="E723" s="964">
        <v>0.13513781300813008</v>
      </c>
    </row>
    <row r="724" spans="2:5" outlineLevel="1" x14ac:dyDescent="0.35">
      <c r="B724" s="963" t="s">
        <v>6800</v>
      </c>
      <c r="C724" s="963" t="s">
        <v>281</v>
      </c>
      <c r="D724" s="959" t="s">
        <v>976</v>
      </c>
      <c r="E724" s="964">
        <v>0.24190542276422766</v>
      </c>
    </row>
    <row r="725" spans="2:5" outlineLevel="1" x14ac:dyDescent="0.35">
      <c r="B725" s="963" t="s">
        <v>6801</v>
      </c>
      <c r="C725" s="963" t="s">
        <v>281</v>
      </c>
      <c r="D725" s="959" t="s">
        <v>977</v>
      </c>
      <c r="E725" s="964">
        <v>8.4096495934959353E-2</v>
      </c>
    </row>
    <row r="726" spans="2:5" outlineLevel="1" x14ac:dyDescent="0.35">
      <c r="B726" s="963" t="s">
        <v>6802</v>
      </c>
      <c r="C726" s="963" t="s">
        <v>281</v>
      </c>
      <c r="D726" s="959" t="s">
        <v>978</v>
      </c>
      <c r="E726" s="964">
        <v>0.20033420325203252</v>
      </c>
    </row>
    <row r="727" spans="2:5" outlineLevel="1" x14ac:dyDescent="0.35">
      <c r="B727" s="963" t="s">
        <v>6803</v>
      </c>
      <c r="C727" s="963" t="s">
        <v>281</v>
      </c>
      <c r="D727" s="959" t="s">
        <v>979</v>
      </c>
      <c r="E727" s="964">
        <v>0.12485942276422765</v>
      </c>
    </row>
    <row r="728" spans="2:5" outlineLevel="1" x14ac:dyDescent="0.35">
      <c r="B728" s="963" t="s">
        <v>6804</v>
      </c>
      <c r="C728" s="963" t="s">
        <v>281</v>
      </c>
      <c r="D728" s="959" t="s">
        <v>980</v>
      </c>
      <c r="E728" s="964">
        <v>0.15779922764227644</v>
      </c>
    </row>
    <row r="729" spans="2:5" outlineLevel="1" x14ac:dyDescent="0.35">
      <c r="B729" s="963" t="s">
        <v>6805</v>
      </c>
      <c r="C729" s="963" t="s">
        <v>281</v>
      </c>
      <c r="D729" s="959" t="s">
        <v>981</v>
      </c>
      <c r="E729" s="964">
        <v>2.2381117886178862E-2</v>
      </c>
    </row>
    <row r="730" spans="2:5" outlineLevel="1" x14ac:dyDescent="0.35">
      <c r="B730" s="963" t="s">
        <v>6806</v>
      </c>
      <c r="C730" s="963" t="s">
        <v>564</v>
      </c>
      <c r="D730" s="959" t="s">
        <v>982</v>
      </c>
      <c r="E730" s="964">
        <v>0.96237520325203252</v>
      </c>
    </row>
    <row r="731" spans="2:5" outlineLevel="1" x14ac:dyDescent="0.35">
      <c r="B731" s="963" t="s">
        <v>6807</v>
      </c>
      <c r="C731" s="963" t="s">
        <v>564</v>
      </c>
      <c r="D731" s="959" t="s">
        <v>983</v>
      </c>
      <c r="E731" s="964">
        <v>0.30682426016260161</v>
      </c>
    </row>
    <row r="732" spans="2:5" outlineLevel="1" x14ac:dyDescent="0.35">
      <c r="B732" s="963" t="s">
        <v>6808</v>
      </c>
      <c r="C732" s="963" t="s">
        <v>564</v>
      </c>
      <c r="D732" s="959" t="s">
        <v>984</v>
      </c>
      <c r="E732" s="964">
        <v>0.50953010569105683</v>
      </c>
    </row>
    <row r="733" spans="2:5" outlineLevel="1" x14ac:dyDescent="0.35">
      <c r="B733" s="963" t="s">
        <v>6809</v>
      </c>
      <c r="C733" s="963" t="s">
        <v>284</v>
      </c>
      <c r="D733" s="959" t="s">
        <v>985</v>
      </c>
      <c r="E733" s="964">
        <v>1.8699999999999999</v>
      </c>
    </row>
    <row r="734" spans="2:5" outlineLevel="1" x14ac:dyDescent="0.35">
      <c r="B734" s="963" t="s">
        <v>6810</v>
      </c>
      <c r="C734" s="963" t="s">
        <v>284</v>
      </c>
      <c r="D734" s="959" t="s">
        <v>986</v>
      </c>
      <c r="E734" s="964">
        <v>8.5546853658536595</v>
      </c>
    </row>
    <row r="735" spans="2:5" outlineLevel="1" x14ac:dyDescent="0.35">
      <c r="B735" s="963" t="s">
        <v>6811</v>
      </c>
      <c r="C735" s="963" t="s">
        <v>284</v>
      </c>
      <c r="D735" s="959" t="s">
        <v>987</v>
      </c>
      <c r="E735" s="964">
        <v>2.38</v>
      </c>
    </row>
    <row r="736" spans="2:5" outlineLevel="1" x14ac:dyDescent="0.35">
      <c r="B736" s="963" t="s">
        <v>6812</v>
      </c>
      <c r="C736" s="963" t="s">
        <v>284</v>
      </c>
      <c r="D736" s="959" t="s">
        <v>988</v>
      </c>
      <c r="E736" s="964">
        <v>2.19</v>
      </c>
    </row>
    <row r="737" spans="2:5" outlineLevel="1" x14ac:dyDescent="0.35">
      <c r="B737" s="963" t="s">
        <v>6813</v>
      </c>
      <c r="C737" s="963" t="s">
        <v>284</v>
      </c>
      <c r="D737" s="959" t="s">
        <v>989</v>
      </c>
      <c r="E737" s="964">
        <v>2.6484356097560977</v>
      </c>
    </row>
    <row r="738" spans="2:5" outlineLevel="1" x14ac:dyDescent="0.35">
      <c r="B738" s="963" t="s">
        <v>6814</v>
      </c>
      <c r="C738" s="963" t="s">
        <v>284</v>
      </c>
      <c r="D738" s="959" t="s">
        <v>990</v>
      </c>
      <c r="E738" s="964">
        <v>3.5033472357723578</v>
      </c>
    </row>
    <row r="739" spans="2:5" outlineLevel="1" x14ac:dyDescent="0.35">
      <c r="B739" s="963" t="s">
        <v>6815</v>
      </c>
      <c r="C739" s="963" t="s">
        <v>284</v>
      </c>
      <c r="D739" s="959" t="s">
        <v>991</v>
      </c>
      <c r="E739" s="964">
        <v>3.5443420325203254</v>
      </c>
    </row>
    <row r="740" spans="2:5" outlineLevel="1" x14ac:dyDescent="0.35">
      <c r="B740" s="963" t="s">
        <v>6816</v>
      </c>
      <c r="C740" s="963" t="s">
        <v>284</v>
      </c>
      <c r="D740" s="959" t="s">
        <v>992</v>
      </c>
      <c r="E740" s="964">
        <v>6.4526768292682926</v>
      </c>
    </row>
    <row r="741" spans="2:5" outlineLevel="1" x14ac:dyDescent="0.35">
      <c r="B741" s="963" t="s">
        <v>6817</v>
      </c>
      <c r="C741" s="963" t="s">
        <v>284</v>
      </c>
      <c r="D741" s="959" t="s">
        <v>993</v>
      </c>
      <c r="E741" s="964">
        <v>0.56245948780487809</v>
      </c>
    </row>
    <row r="742" spans="2:5" outlineLevel="1" x14ac:dyDescent="0.35">
      <c r="B742" s="963" t="s">
        <v>6818</v>
      </c>
      <c r="C742" s="963" t="s">
        <v>284</v>
      </c>
      <c r="D742" s="959" t="s">
        <v>994</v>
      </c>
      <c r="E742" s="964">
        <v>0.87793146341463413</v>
      </c>
    </row>
    <row r="743" spans="2:5" outlineLevel="1" x14ac:dyDescent="0.35">
      <c r="B743" s="963" t="s">
        <v>6819</v>
      </c>
      <c r="C743" s="963" t="s">
        <v>284</v>
      </c>
      <c r="D743" s="959" t="s">
        <v>995</v>
      </c>
      <c r="E743" s="964">
        <v>3.4019321138211382</v>
      </c>
    </row>
    <row r="744" spans="2:5" outlineLevel="1" x14ac:dyDescent="0.35">
      <c r="B744" s="963" t="s">
        <v>6820</v>
      </c>
      <c r="C744" s="963" t="s">
        <v>284</v>
      </c>
      <c r="D744" s="959" t="s">
        <v>996</v>
      </c>
      <c r="E744" s="964">
        <v>8.5546853658536595</v>
      </c>
    </row>
    <row r="745" spans="2:5" outlineLevel="1" x14ac:dyDescent="0.35">
      <c r="B745" s="963" t="s">
        <v>6821</v>
      </c>
      <c r="C745" s="963" t="s">
        <v>284</v>
      </c>
      <c r="D745" s="959" t="s">
        <v>997</v>
      </c>
      <c r="E745" s="964">
        <v>4.3054785365853654</v>
      </c>
    </row>
    <row r="746" spans="2:5" outlineLevel="1" x14ac:dyDescent="0.35">
      <c r="B746" s="963" t="s">
        <v>6822</v>
      </c>
      <c r="C746" s="963" t="s">
        <v>284</v>
      </c>
      <c r="D746" s="959" t="s">
        <v>998</v>
      </c>
      <c r="E746" s="964">
        <v>2.1161400813008129</v>
      </c>
    </row>
    <row r="747" spans="2:5" outlineLevel="1" x14ac:dyDescent="0.35">
      <c r="B747" s="963" t="s">
        <v>6823</v>
      </c>
      <c r="C747" s="963" t="s">
        <v>284</v>
      </c>
      <c r="D747" s="959" t="s">
        <v>999</v>
      </c>
      <c r="E747" s="964">
        <v>11.828038211382115</v>
      </c>
    </row>
    <row r="748" spans="2:5" outlineLevel="1" x14ac:dyDescent="0.35">
      <c r="B748" s="963" t="s">
        <v>6824</v>
      </c>
      <c r="C748" s="963" t="s">
        <v>284</v>
      </c>
      <c r="D748" s="959" t="s">
        <v>1000</v>
      </c>
      <c r="E748" s="964">
        <v>2.38</v>
      </c>
    </row>
    <row r="749" spans="2:5" outlineLevel="1" x14ac:dyDescent="0.35">
      <c r="B749" s="963" t="s">
        <v>6825</v>
      </c>
      <c r="C749" s="963" t="s">
        <v>284</v>
      </c>
      <c r="D749" s="959" t="s">
        <v>1001</v>
      </c>
      <c r="E749" s="964">
        <v>5.0170107317073169</v>
      </c>
    </row>
    <row r="750" spans="2:5" outlineLevel="1" x14ac:dyDescent="0.35">
      <c r="B750" s="963" t="s">
        <v>6826</v>
      </c>
      <c r="C750" s="963" t="s">
        <v>284</v>
      </c>
      <c r="D750" s="959" t="s">
        <v>1002</v>
      </c>
      <c r="E750" s="964">
        <v>3.8484963414634148</v>
      </c>
    </row>
    <row r="751" spans="2:5" outlineLevel="1" x14ac:dyDescent="0.35">
      <c r="B751" s="963" t="s">
        <v>6827</v>
      </c>
      <c r="C751" s="963" t="s">
        <v>284</v>
      </c>
      <c r="D751" s="959" t="s">
        <v>1003</v>
      </c>
      <c r="E751" s="964">
        <v>1.8699999999999999</v>
      </c>
    </row>
    <row r="752" spans="2:5" outlineLevel="1" x14ac:dyDescent="0.35">
      <c r="B752" s="963" t="s">
        <v>6828</v>
      </c>
      <c r="C752" s="963" t="s">
        <v>284</v>
      </c>
      <c r="D752" s="959" t="s">
        <v>1004</v>
      </c>
      <c r="E752" s="964">
        <v>2.046140081300813</v>
      </c>
    </row>
    <row r="753" spans="2:5" outlineLevel="1" x14ac:dyDescent="0.35">
      <c r="B753" s="963" t="s">
        <v>6829</v>
      </c>
      <c r="C753" s="963" t="s">
        <v>284</v>
      </c>
      <c r="D753" s="959" t="s">
        <v>1005</v>
      </c>
      <c r="E753" s="964">
        <v>1.2634011382113821</v>
      </c>
    </row>
    <row r="754" spans="2:5" outlineLevel="1" x14ac:dyDescent="0.35">
      <c r="B754" s="963" t="s">
        <v>6830</v>
      </c>
      <c r="C754" s="963" t="s">
        <v>284</v>
      </c>
      <c r="D754" s="959" t="s">
        <v>1006</v>
      </c>
      <c r="E754" s="964">
        <v>2.6484356097560977</v>
      </c>
    </row>
    <row r="755" spans="2:5" outlineLevel="1" x14ac:dyDescent="0.35">
      <c r="B755" s="963" t="s">
        <v>6831</v>
      </c>
      <c r="C755" s="963" t="s">
        <v>284</v>
      </c>
      <c r="D755" s="959" t="s">
        <v>1007</v>
      </c>
      <c r="E755" s="964">
        <v>3.5033472357723578</v>
      </c>
    </row>
    <row r="756" spans="2:5" outlineLevel="1" x14ac:dyDescent="0.35">
      <c r="B756" s="963" t="s">
        <v>6832</v>
      </c>
      <c r="C756" s="963" t="s">
        <v>284</v>
      </c>
      <c r="D756" s="959" t="s">
        <v>1008</v>
      </c>
      <c r="E756" s="964">
        <v>4.4931689430894313</v>
      </c>
    </row>
    <row r="757" spans="2:5" outlineLevel="1" x14ac:dyDescent="0.35">
      <c r="B757" s="963" t="s">
        <v>6833</v>
      </c>
      <c r="C757" s="963" t="s">
        <v>284</v>
      </c>
      <c r="D757" s="959" t="s">
        <v>1009</v>
      </c>
      <c r="E757" s="964">
        <v>4.2774613821138212</v>
      </c>
    </row>
    <row r="758" spans="2:5" outlineLevel="1" x14ac:dyDescent="0.35">
      <c r="B758" s="963" t="s">
        <v>6834</v>
      </c>
      <c r="C758" s="963" t="s">
        <v>284</v>
      </c>
      <c r="D758" s="959" t="s">
        <v>1010</v>
      </c>
      <c r="E758" s="964">
        <v>1.8761400813008129</v>
      </c>
    </row>
    <row r="759" spans="2:5" outlineLevel="1" x14ac:dyDescent="0.35">
      <c r="B759" s="963" t="s">
        <v>6835</v>
      </c>
      <c r="C759" s="963" t="s">
        <v>284</v>
      </c>
      <c r="D759" s="959" t="s">
        <v>1011</v>
      </c>
      <c r="E759" s="964">
        <v>2.4815026829268292</v>
      </c>
    </row>
    <row r="760" spans="2:5" outlineLevel="1" x14ac:dyDescent="0.35">
      <c r="B760" s="963" t="s">
        <v>6836</v>
      </c>
      <c r="C760" s="963" t="s">
        <v>284</v>
      </c>
      <c r="D760" s="959" t="s">
        <v>1012</v>
      </c>
      <c r="E760" s="964">
        <v>10.760717886178861</v>
      </c>
    </row>
    <row r="761" spans="2:5" outlineLevel="1" x14ac:dyDescent="0.35">
      <c r="B761" s="963" t="s">
        <v>6837</v>
      </c>
      <c r="C761" s="963" t="s">
        <v>284</v>
      </c>
      <c r="D761" s="959" t="s">
        <v>1013</v>
      </c>
      <c r="E761" s="964">
        <v>4.1169301626016255</v>
      </c>
    </row>
    <row r="762" spans="2:5" outlineLevel="1" x14ac:dyDescent="0.35">
      <c r="B762" s="963" t="s">
        <v>6838</v>
      </c>
      <c r="C762" s="963" t="s">
        <v>284</v>
      </c>
      <c r="D762" s="959" t="s">
        <v>1014</v>
      </c>
      <c r="E762" s="964">
        <v>3.8880391056910568</v>
      </c>
    </row>
    <row r="763" spans="2:5" outlineLevel="1" x14ac:dyDescent="0.35">
      <c r="B763" s="963" t="s">
        <v>6839</v>
      </c>
      <c r="C763" s="963" t="s">
        <v>284</v>
      </c>
      <c r="D763" s="959" t="s">
        <v>1015</v>
      </c>
      <c r="E763" s="964">
        <v>2.3870732520325202</v>
      </c>
    </row>
    <row r="764" spans="2:5" outlineLevel="1" x14ac:dyDescent="0.35">
      <c r="B764" s="963" t="s">
        <v>6840</v>
      </c>
      <c r="C764" s="963" t="s">
        <v>284</v>
      </c>
      <c r="D764" s="959" t="s">
        <v>1016</v>
      </c>
      <c r="E764" s="964">
        <v>3.5443420325203254</v>
      </c>
    </row>
    <row r="765" spans="2:5" outlineLevel="1" x14ac:dyDescent="0.35">
      <c r="B765" s="963" t="s">
        <v>6841</v>
      </c>
      <c r="C765" s="963" t="s">
        <v>284</v>
      </c>
      <c r="D765" s="959" t="s">
        <v>1017</v>
      </c>
      <c r="E765" s="964">
        <v>6.4526768292682926</v>
      </c>
    </row>
    <row r="766" spans="2:5" outlineLevel="1" x14ac:dyDescent="0.35">
      <c r="B766" s="963" t="s">
        <v>6842</v>
      </c>
      <c r="C766" s="963" t="s">
        <v>284</v>
      </c>
      <c r="D766" s="959" t="s">
        <v>1018</v>
      </c>
      <c r="E766" s="964">
        <v>3.9635320325203254</v>
      </c>
    </row>
    <row r="767" spans="2:5" outlineLevel="1" x14ac:dyDescent="0.35">
      <c r="B767" s="963" t="s">
        <v>6843</v>
      </c>
      <c r="C767" s="963" t="s">
        <v>284</v>
      </c>
      <c r="D767" s="959" t="s">
        <v>1019</v>
      </c>
      <c r="E767" s="964">
        <v>3.7849922764227641</v>
      </c>
    </row>
    <row r="768" spans="2:5" outlineLevel="1" x14ac:dyDescent="0.35">
      <c r="B768" s="963" t="s">
        <v>6844</v>
      </c>
      <c r="C768" s="963" t="s">
        <v>284</v>
      </c>
      <c r="D768" s="959" t="s">
        <v>1020</v>
      </c>
      <c r="E768" s="964">
        <v>2.4323000000000001</v>
      </c>
    </row>
    <row r="769" spans="2:5" outlineLevel="1" x14ac:dyDescent="0.35">
      <c r="B769" s="963" t="s">
        <v>6845</v>
      </c>
      <c r="C769" s="963" t="s">
        <v>284</v>
      </c>
      <c r="D769" s="959" t="s">
        <v>1021</v>
      </c>
      <c r="E769" s="964">
        <v>3.6193431707317072</v>
      </c>
    </row>
    <row r="770" spans="2:5" outlineLevel="1" x14ac:dyDescent="0.35">
      <c r="B770" s="963" t="s">
        <v>6846</v>
      </c>
      <c r="C770" s="963" t="s">
        <v>284</v>
      </c>
      <c r="D770" s="959" t="s">
        <v>1022</v>
      </c>
      <c r="E770" s="964">
        <v>2.6679729268292682</v>
      </c>
    </row>
    <row r="771" spans="2:5" outlineLevel="1" x14ac:dyDescent="0.35">
      <c r="B771" s="963" t="s">
        <v>6847</v>
      </c>
      <c r="C771" s="963" t="s">
        <v>284</v>
      </c>
      <c r="D771" s="959" t="s">
        <v>270</v>
      </c>
      <c r="E771" s="964">
        <v>1.3928747154471546</v>
      </c>
    </row>
    <row r="772" spans="2:5" outlineLevel="1" x14ac:dyDescent="0.35">
      <c r="B772" s="963" t="s">
        <v>6848</v>
      </c>
      <c r="C772" s="963" t="s">
        <v>284</v>
      </c>
      <c r="D772" s="959" t="s">
        <v>1023</v>
      </c>
      <c r="E772" s="964">
        <v>3.5680971544715447</v>
      </c>
    </row>
    <row r="773" spans="2:5" outlineLevel="1" x14ac:dyDescent="0.35">
      <c r="B773" s="963" t="s">
        <v>6849</v>
      </c>
      <c r="C773" s="963" t="s">
        <v>284</v>
      </c>
      <c r="D773" s="959" t="s">
        <v>1024</v>
      </c>
      <c r="E773" s="964">
        <v>5.2550208943089434</v>
      </c>
    </row>
    <row r="774" spans="2:5" outlineLevel="1" x14ac:dyDescent="0.35">
      <c r="B774" s="963" t="s">
        <v>6850</v>
      </c>
      <c r="C774" s="963" t="s">
        <v>284</v>
      </c>
      <c r="D774" s="959" t="s">
        <v>1025</v>
      </c>
      <c r="E774" s="964">
        <v>4.7026923577235777</v>
      </c>
    </row>
    <row r="775" spans="2:5" outlineLevel="1" x14ac:dyDescent="0.35">
      <c r="B775" s="963" t="s">
        <v>6851</v>
      </c>
      <c r="C775" s="963" t="s">
        <v>284</v>
      </c>
      <c r="D775" s="959" t="s">
        <v>1026</v>
      </c>
      <c r="E775" s="964">
        <v>2.96</v>
      </c>
    </row>
    <row r="776" spans="2:5" outlineLevel="1" x14ac:dyDescent="0.35">
      <c r="B776" s="963" t="s">
        <v>6852</v>
      </c>
      <c r="C776" s="963" t="s">
        <v>284</v>
      </c>
      <c r="D776" s="959" t="s">
        <v>1027</v>
      </c>
      <c r="E776" s="964">
        <v>3.4618079674796749</v>
      </c>
    </row>
    <row r="777" spans="2:5" outlineLevel="1" x14ac:dyDescent="0.35">
      <c r="B777" s="963" t="s">
        <v>6853</v>
      </c>
      <c r="C777" s="963" t="s">
        <v>284</v>
      </c>
      <c r="D777" s="959" t="s">
        <v>1028</v>
      </c>
      <c r="E777" s="964">
        <v>7.2800502439024388</v>
      </c>
    </row>
    <row r="778" spans="2:5" outlineLevel="1" x14ac:dyDescent="0.35">
      <c r="B778" s="963" t="s">
        <v>6854</v>
      </c>
      <c r="C778" s="963" t="s">
        <v>284</v>
      </c>
      <c r="D778" s="959" t="s">
        <v>1029</v>
      </c>
      <c r="E778" s="964">
        <v>3.0999999999999996</v>
      </c>
    </row>
    <row r="779" spans="2:5" outlineLevel="1" x14ac:dyDescent="0.35">
      <c r="B779" s="963" t="s">
        <v>6855</v>
      </c>
      <c r="C779" s="963" t="s">
        <v>284</v>
      </c>
      <c r="D779" s="959" t="s">
        <v>1030</v>
      </c>
      <c r="E779" s="964">
        <v>2.5419999999999998</v>
      </c>
    </row>
    <row r="780" spans="2:5" outlineLevel="1" x14ac:dyDescent="0.35">
      <c r="B780" s="963" t="s">
        <v>6856</v>
      </c>
      <c r="C780" s="963" t="s">
        <v>284</v>
      </c>
      <c r="D780" s="959" t="s">
        <v>1031</v>
      </c>
      <c r="E780" s="964">
        <v>11.581898373983739</v>
      </c>
    </row>
    <row r="781" spans="2:5" outlineLevel="1" x14ac:dyDescent="0.35">
      <c r="B781" s="963" t="s">
        <v>6857</v>
      </c>
      <c r="C781" s="963" t="s">
        <v>284</v>
      </c>
      <c r="D781" s="959" t="s">
        <v>1032</v>
      </c>
      <c r="E781" s="964">
        <v>4.5200000000000005</v>
      </c>
    </row>
    <row r="782" spans="2:5" outlineLevel="1" x14ac:dyDescent="0.35">
      <c r="B782" s="963" t="s">
        <v>6858</v>
      </c>
      <c r="C782" s="963" t="s">
        <v>284</v>
      </c>
      <c r="D782" s="959" t="s">
        <v>1033</v>
      </c>
      <c r="E782" s="964">
        <v>3.536</v>
      </c>
    </row>
    <row r="783" spans="2:5" outlineLevel="1" x14ac:dyDescent="0.35">
      <c r="B783" s="963" t="s">
        <v>6859</v>
      </c>
      <c r="C783" s="963" t="s">
        <v>284</v>
      </c>
      <c r="D783" s="959" t="s">
        <v>1034</v>
      </c>
      <c r="E783" s="964">
        <v>6.4</v>
      </c>
    </row>
    <row r="784" spans="2:5" outlineLevel="1" x14ac:dyDescent="0.35">
      <c r="B784" s="963" t="s">
        <v>6860</v>
      </c>
      <c r="C784" s="963" t="s">
        <v>284</v>
      </c>
      <c r="D784" s="959" t="s">
        <v>1035</v>
      </c>
      <c r="E784" s="964">
        <v>4.8520000000000003</v>
      </c>
    </row>
    <row r="785" spans="2:5" outlineLevel="1" x14ac:dyDescent="0.35">
      <c r="B785" s="963" t="s">
        <v>6861</v>
      </c>
      <c r="C785" s="963" t="s">
        <v>284</v>
      </c>
      <c r="D785" s="959" t="s">
        <v>1036</v>
      </c>
      <c r="E785" s="964">
        <v>1.6300000000000001</v>
      </c>
    </row>
    <row r="786" spans="2:5" outlineLevel="1" x14ac:dyDescent="0.35">
      <c r="B786" s="963" t="s">
        <v>6862</v>
      </c>
      <c r="C786" s="963" t="s">
        <v>284</v>
      </c>
      <c r="D786" s="959" t="s">
        <v>1037</v>
      </c>
      <c r="E786" s="964">
        <v>3.4000000000000004</v>
      </c>
    </row>
    <row r="787" spans="2:5" outlineLevel="1" x14ac:dyDescent="0.35">
      <c r="B787" s="963" t="s">
        <v>6863</v>
      </c>
      <c r="C787" s="963" t="s">
        <v>284</v>
      </c>
      <c r="D787" s="959" t="s">
        <v>1038</v>
      </c>
      <c r="E787" s="964">
        <v>2.7520000000000002</v>
      </c>
    </row>
    <row r="788" spans="2:5" outlineLevel="1" x14ac:dyDescent="0.35">
      <c r="B788" s="963" t="s">
        <v>6864</v>
      </c>
      <c r="C788" s="963" t="s">
        <v>284</v>
      </c>
      <c r="D788" s="959" t="s">
        <v>1039</v>
      </c>
      <c r="E788" s="964">
        <v>1.8</v>
      </c>
    </row>
    <row r="789" spans="2:5" outlineLevel="1" x14ac:dyDescent="0.35">
      <c r="B789" s="963" t="s">
        <v>6865</v>
      </c>
      <c r="C789" s="963" t="s">
        <v>284</v>
      </c>
      <c r="D789" s="959" t="s">
        <v>1040</v>
      </c>
      <c r="E789" s="964">
        <v>1.8699999999999999</v>
      </c>
    </row>
    <row r="790" spans="2:5" outlineLevel="1" x14ac:dyDescent="0.35">
      <c r="B790" s="963" t="s">
        <v>6866</v>
      </c>
      <c r="C790" s="963" t="s">
        <v>284</v>
      </c>
      <c r="D790" s="959" t="s">
        <v>1041</v>
      </c>
      <c r="E790" s="964">
        <v>1.79</v>
      </c>
    </row>
    <row r="791" spans="2:5" outlineLevel="1" x14ac:dyDescent="0.35">
      <c r="B791" s="963" t="s">
        <v>6867</v>
      </c>
      <c r="C791" s="963" t="s">
        <v>284</v>
      </c>
      <c r="D791" s="959" t="s">
        <v>1042</v>
      </c>
      <c r="E791" s="964">
        <v>2.4507783739837401</v>
      </c>
    </row>
    <row r="792" spans="2:5" outlineLevel="1" x14ac:dyDescent="0.35">
      <c r="B792" s="963" t="s">
        <v>6868</v>
      </c>
      <c r="C792" s="963" t="s">
        <v>284</v>
      </c>
      <c r="D792" s="959" t="s">
        <v>1043</v>
      </c>
      <c r="E792" s="964">
        <v>0</v>
      </c>
    </row>
    <row r="793" spans="2:5" outlineLevel="1" x14ac:dyDescent="0.35">
      <c r="B793" s="963" t="s">
        <v>6869</v>
      </c>
      <c r="C793" s="963" t="s">
        <v>284</v>
      </c>
      <c r="D793" s="959" t="s">
        <v>1044</v>
      </c>
      <c r="E793" s="964">
        <v>1.905</v>
      </c>
    </row>
    <row r="794" spans="2:5" outlineLevel="1" x14ac:dyDescent="0.35">
      <c r="B794" s="963" t="s">
        <v>6870</v>
      </c>
      <c r="C794" s="963" t="s">
        <v>284</v>
      </c>
      <c r="D794" s="959" t="s">
        <v>1045</v>
      </c>
      <c r="E794" s="964">
        <v>2.0513377235772356</v>
      </c>
    </row>
    <row r="795" spans="2:5" outlineLevel="1" x14ac:dyDescent="0.35">
      <c r="B795" s="963" t="s">
        <v>6871</v>
      </c>
      <c r="C795" s="963" t="s">
        <v>284</v>
      </c>
      <c r="D795" s="959" t="s">
        <v>1046</v>
      </c>
      <c r="E795" s="964">
        <v>2.19</v>
      </c>
    </row>
    <row r="796" spans="2:5" outlineLevel="1" x14ac:dyDescent="0.35">
      <c r="B796" s="963" t="s">
        <v>6872</v>
      </c>
      <c r="C796" s="963" t="s">
        <v>284</v>
      </c>
      <c r="D796" s="959" t="s">
        <v>1047</v>
      </c>
      <c r="E796" s="964">
        <v>3.75</v>
      </c>
    </row>
    <row r="797" spans="2:5" outlineLevel="1" x14ac:dyDescent="0.35">
      <c r="B797" s="963" t="s">
        <v>6873</v>
      </c>
      <c r="C797" s="963" t="s">
        <v>284</v>
      </c>
      <c r="D797" s="959" t="s">
        <v>1048</v>
      </c>
      <c r="E797" s="964">
        <v>3.2</v>
      </c>
    </row>
    <row r="798" spans="2:5" outlineLevel="1" x14ac:dyDescent="0.35">
      <c r="B798" s="963" t="s">
        <v>6874</v>
      </c>
      <c r="C798" s="963" t="s">
        <v>284</v>
      </c>
      <c r="D798" s="959" t="s">
        <v>1049</v>
      </c>
      <c r="E798" s="964">
        <v>1.6300000000000001</v>
      </c>
    </row>
    <row r="799" spans="2:5" outlineLevel="1" x14ac:dyDescent="0.35">
      <c r="B799" s="963" t="s">
        <v>6875</v>
      </c>
      <c r="C799" s="963" t="s">
        <v>284</v>
      </c>
      <c r="D799" s="959" t="s">
        <v>1050</v>
      </c>
      <c r="E799" s="964">
        <v>1.5129999999999999</v>
      </c>
    </row>
    <row r="800" spans="2:5" outlineLevel="1" x14ac:dyDescent="0.35">
      <c r="B800" s="963" t="s">
        <v>6876</v>
      </c>
      <c r="C800" s="963" t="s">
        <v>284</v>
      </c>
      <c r="D800" s="959" t="s">
        <v>1051</v>
      </c>
      <c r="E800" s="964">
        <v>2.2800000000000002</v>
      </c>
    </row>
    <row r="801" spans="2:5" outlineLevel="1" x14ac:dyDescent="0.35">
      <c r="B801" s="963" t="s">
        <v>6877</v>
      </c>
      <c r="C801" s="963" t="s">
        <v>284</v>
      </c>
      <c r="D801" s="959" t="s">
        <v>1052</v>
      </c>
      <c r="E801" s="964">
        <v>2.16</v>
      </c>
    </row>
    <row r="802" spans="2:5" outlineLevel="1" x14ac:dyDescent="0.35">
      <c r="B802" s="963" t="s">
        <v>6878</v>
      </c>
      <c r="C802" s="963" t="s">
        <v>284</v>
      </c>
      <c r="D802" s="959" t="s">
        <v>1053</v>
      </c>
      <c r="E802" s="964">
        <v>2.25</v>
      </c>
    </row>
    <row r="803" spans="2:5" outlineLevel="1" x14ac:dyDescent="0.35">
      <c r="B803" s="963" t="s">
        <v>6879</v>
      </c>
      <c r="C803" s="963" t="s">
        <v>284</v>
      </c>
      <c r="D803" s="959" t="s">
        <v>1054</v>
      </c>
      <c r="E803" s="964">
        <v>9.5065170731707322</v>
      </c>
    </row>
    <row r="804" spans="2:5" outlineLevel="1" x14ac:dyDescent="0.35">
      <c r="B804" s="963" t="s">
        <v>6880</v>
      </c>
      <c r="C804" s="963" t="s">
        <v>284</v>
      </c>
      <c r="D804" s="959" t="s">
        <v>1055</v>
      </c>
      <c r="E804" s="964">
        <v>3.3241062601626017</v>
      </c>
    </row>
    <row r="805" spans="2:5" outlineLevel="1" x14ac:dyDescent="0.35">
      <c r="B805" s="963" t="s">
        <v>6881</v>
      </c>
      <c r="C805" s="963" t="s">
        <v>284</v>
      </c>
      <c r="D805" s="959" t="s">
        <v>1056</v>
      </c>
      <c r="E805" s="964">
        <v>3.2512400000000001</v>
      </c>
    </row>
    <row r="806" spans="2:5" outlineLevel="1" x14ac:dyDescent="0.35">
      <c r="B806" s="963" t="s">
        <v>6882</v>
      </c>
      <c r="C806" s="963" t="s">
        <v>284</v>
      </c>
      <c r="D806" s="959" t="s">
        <v>1057</v>
      </c>
      <c r="E806" s="964">
        <v>2.2200000000000002</v>
      </c>
    </row>
    <row r="807" spans="2:5" outlineLevel="1" x14ac:dyDescent="0.35">
      <c r="B807" s="963" t="s">
        <v>6883</v>
      </c>
      <c r="C807" s="963" t="s">
        <v>284</v>
      </c>
      <c r="D807" s="959" t="s">
        <v>1058</v>
      </c>
      <c r="E807" s="964">
        <v>1.99</v>
      </c>
    </row>
    <row r="808" spans="2:5" outlineLevel="1" x14ac:dyDescent="0.35">
      <c r="B808" s="963" t="s">
        <v>6884</v>
      </c>
      <c r="C808" s="963" t="s">
        <v>284</v>
      </c>
      <c r="D808" s="959" t="s">
        <v>1059</v>
      </c>
      <c r="E808" s="964">
        <v>2.036</v>
      </c>
    </row>
    <row r="809" spans="2:5" outlineLevel="1" x14ac:dyDescent="0.35">
      <c r="B809" s="963" t="s">
        <v>6885</v>
      </c>
      <c r="C809" s="963" t="s">
        <v>284</v>
      </c>
      <c r="D809" s="959" t="s">
        <v>1060</v>
      </c>
      <c r="E809" s="964">
        <v>4.5773142276422769</v>
      </c>
    </row>
    <row r="810" spans="2:5" outlineLevel="1" x14ac:dyDescent="0.35">
      <c r="B810" s="963" t="s">
        <v>6886</v>
      </c>
      <c r="C810" s="963" t="s">
        <v>284</v>
      </c>
      <c r="D810" s="959" t="s">
        <v>1061</v>
      </c>
      <c r="E810" s="964">
        <v>23.138078861788618</v>
      </c>
    </row>
    <row r="811" spans="2:5" outlineLevel="1" x14ac:dyDescent="0.35">
      <c r="B811" s="963" t="s">
        <v>6887</v>
      </c>
      <c r="C811" s="963" t="s">
        <v>284</v>
      </c>
      <c r="D811" s="959" t="s">
        <v>266</v>
      </c>
      <c r="E811" s="964">
        <v>2.2411659349593496</v>
      </c>
    </row>
    <row r="812" spans="2:5" outlineLevel="1" x14ac:dyDescent="0.35">
      <c r="B812" s="963" t="s">
        <v>6888</v>
      </c>
      <c r="C812" s="963" t="s">
        <v>284</v>
      </c>
      <c r="D812" s="959" t="s">
        <v>1062</v>
      </c>
      <c r="E812" s="964">
        <v>1.7702939837398375</v>
      </c>
    </row>
    <row r="813" spans="2:5" outlineLevel="1" x14ac:dyDescent="0.35">
      <c r="B813" s="963" t="s">
        <v>6889</v>
      </c>
      <c r="C813" s="963" t="s">
        <v>284</v>
      </c>
      <c r="D813" s="959" t="s">
        <v>1063</v>
      </c>
      <c r="E813" s="964">
        <v>1.3563820325203251</v>
      </c>
    </row>
    <row r="814" spans="2:5" outlineLevel="1" x14ac:dyDescent="0.35">
      <c r="B814" s="963" t="s">
        <v>6890</v>
      </c>
      <c r="C814" s="963" t="s">
        <v>284</v>
      </c>
      <c r="D814" s="959" t="s">
        <v>1064</v>
      </c>
      <c r="E814" s="964">
        <v>1.5910535772357723</v>
      </c>
    </row>
    <row r="815" spans="2:5" outlineLevel="1" x14ac:dyDescent="0.35">
      <c r="B815" s="963" t="s">
        <v>6891</v>
      </c>
      <c r="C815" s="963" t="s">
        <v>284</v>
      </c>
      <c r="D815" s="959" t="s">
        <v>1065</v>
      </c>
      <c r="E815" s="964">
        <v>2.164480487804878</v>
      </c>
    </row>
    <row r="816" spans="2:5" outlineLevel="1" x14ac:dyDescent="0.35">
      <c r="B816" s="963" t="s">
        <v>6892</v>
      </c>
      <c r="C816" s="963" t="s">
        <v>284</v>
      </c>
      <c r="D816" s="959" t="s">
        <v>1066</v>
      </c>
      <c r="E816" s="964">
        <v>3.4041450406504064</v>
      </c>
    </row>
    <row r="817" spans="2:5" outlineLevel="1" x14ac:dyDescent="0.35">
      <c r="B817" s="963" t="s">
        <v>6893</v>
      </c>
      <c r="C817" s="963" t="s">
        <v>284</v>
      </c>
      <c r="D817" s="959" t="s">
        <v>1067</v>
      </c>
      <c r="E817" s="964">
        <v>3.5605331707317074</v>
      </c>
    </row>
    <row r="818" spans="2:5" outlineLevel="1" x14ac:dyDescent="0.35">
      <c r="B818" s="963" t="s">
        <v>6894</v>
      </c>
      <c r="C818" s="963" t="s">
        <v>284</v>
      </c>
      <c r="D818" s="959" t="s">
        <v>1068</v>
      </c>
      <c r="E818" s="964">
        <v>3.3882850406504068</v>
      </c>
    </row>
    <row r="819" spans="2:5" outlineLevel="1" x14ac:dyDescent="0.35">
      <c r="B819" s="963" t="s">
        <v>6895</v>
      </c>
      <c r="C819" s="963" t="s">
        <v>284</v>
      </c>
      <c r="D819" s="959" t="s">
        <v>1069</v>
      </c>
      <c r="E819" s="964">
        <v>3.2724150406504062</v>
      </c>
    </row>
    <row r="820" spans="2:5" outlineLevel="1" x14ac:dyDescent="0.35">
      <c r="B820" s="963" t="s">
        <v>6896</v>
      </c>
      <c r="C820" s="963" t="s">
        <v>284</v>
      </c>
      <c r="D820" s="959" t="s">
        <v>1070</v>
      </c>
      <c r="E820" s="964">
        <v>3.2078173170731707</v>
      </c>
    </row>
    <row r="821" spans="2:5" outlineLevel="1" x14ac:dyDescent="0.35">
      <c r="B821" s="963" t="s">
        <v>6897</v>
      </c>
      <c r="C821" s="963" t="s">
        <v>284</v>
      </c>
      <c r="D821" s="959" t="s">
        <v>1071</v>
      </c>
      <c r="E821" s="964">
        <v>1.4932231707317074</v>
      </c>
    </row>
    <row r="822" spans="2:5" outlineLevel="1" x14ac:dyDescent="0.35">
      <c r="B822" s="963" t="s">
        <v>6898</v>
      </c>
      <c r="C822" s="963" t="s">
        <v>284</v>
      </c>
      <c r="D822" s="959" t="s">
        <v>1072</v>
      </c>
      <c r="E822" s="964">
        <v>1.436519349593496</v>
      </c>
    </row>
    <row r="823" spans="2:5" outlineLevel="1" x14ac:dyDescent="0.35">
      <c r="B823" s="963" t="s">
        <v>6899</v>
      </c>
      <c r="C823" s="963" t="s">
        <v>284</v>
      </c>
      <c r="D823" s="959" t="s">
        <v>1073</v>
      </c>
      <c r="E823" s="964">
        <v>1.6040360162601626</v>
      </c>
    </row>
    <row r="824" spans="2:5" outlineLevel="1" x14ac:dyDescent="0.35">
      <c r="B824" s="963" t="s">
        <v>6900</v>
      </c>
      <c r="C824" s="963" t="s">
        <v>284</v>
      </c>
      <c r="D824" s="959" t="s">
        <v>1074</v>
      </c>
      <c r="E824" s="964">
        <v>2.2638039837398374</v>
      </c>
    </row>
    <row r="825" spans="2:5" outlineLevel="1" x14ac:dyDescent="0.35">
      <c r="B825" s="963" t="s">
        <v>6901</v>
      </c>
      <c r="C825" s="963" t="s">
        <v>284</v>
      </c>
      <c r="D825" s="959" t="s">
        <v>1075</v>
      </c>
      <c r="E825" s="964">
        <v>4.3665440650406504</v>
      </c>
    </row>
    <row r="826" spans="2:5" outlineLevel="1" x14ac:dyDescent="0.35">
      <c r="B826" s="963" t="s">
        <v>6902</v>
      </c>
      <c r="C826" s="963" t="s">
        <v>284</v>
      </c>
      <c r="D826" s="959" t="s">
        <v>1076</v>
      </c>
      <c r="E826" s="964">
        <v>2.2000000000000002</v>
      </c>
    </row>
    <row r="827" spans="2:5" outlineLevel="1" x14ac:dyDescent="0.35">
      <c r="B827" s="963" t="s">
        <v>6903</v>
      </c>
      <c r="C827" s="963" t="s">
        <v>284</v>
      </c>
      <c r="D827" s="959" t="s">
        <v>1077</v>
      </c>
      <c r="E827" s="964">
        <v>8.913738211382114</v>
      </c>
    </row>
    <row r="828" spans="2:5" outlineLevel="1" x14ac:dyDescent="0.35">
      <c r="B828" s="963" t="s">
        <v>6904</v>
      </c>
      <c r="C828" s="963" t="s">
        <v>284</v>
      </c>
      <c r="D828" s="959" t="s">
        <v>1078</v>
      </c>
      <c r="E828" s="964">
        <v>5.2315821138211378</v>
      </c>
    </row>
    <row r="829" spans="2:5" outlineLevel="1" x14ac:dyDescent="0.35">
      <c r="B829" s="963" t="s">
        <v>6905</v>
      </c>
      <c r="C829" s="963" t="s">
        <v>284</v>
      </c>
      <c r="D829" s="959" t="s">
        <v>1079</v>
      </c>
      <c r="E829" s="964">
        <v>0.86054707317073165</v>
      </c>
    </row>
    <row r="830" spans="2:5" outlineLevel="1" x14ac:dyDescent="0.35">
      <c r="B830" s="963" t="s">
        <v>6906</v>
      </c>
      <c r="C830" s="963" t="s">
        <v>284</v>
      </c>
      <c r="D830" s="959" t="s">
        <v>1080</v>
      </c>
      <c r="E830" s="964">
        <v>2.7600000000000002</v>
      </c>
    </row>
    <row r="831" spans="2:5" outlineLevel="1" x14ac:dyDescent="0.35">
      <c r="B831" s="963" t="s">
        <v>6907</v>
      </c>
      <c r="C831" s="963" t="s">
        <v>284</v>
      </c>
      <c r="D831" s="959" t="s">
        <v>1081</v>
      </c>
      <c r="E831" s="964">
        <v>3.5093026016260165</v>
      </c>
    </row>
    <row r="832" spans="2:5" outlineLevel="1" x14ac:dyDescent="0.35">
      <c r="B832" s="963" t="s">
        <v>6908</v>
      </c>
      <c r="C832" s="963" t="s">
        <v>284</v>
      </c>
      <c r="D832" s="959" t="s">
        <v>1082</v>
      </c>
      <c r="E832" s="964">
        <v>831</v>
      </c>
    </row>
    <row r="833" spans="2:5" outlineLevel="1" x14ac:dyDescent="0.35">
      <c r="B833" s="963" t="s">
        <v>6909</v>
      </c>
      <c r="C833" s="963" t="s">
        <v>284</v>
      </c>
      <c r="D833" s="959" t="s">
        <v>1083</v>
      </c>
      <c r="E833" s="964">
        <v>0.89415178861788625</v>
      </c>
    </row>
    <row r="834" spans="2:5" outlineLevel="1" x14ac:dyDescent="0.35">
      <c r="B834" s="963" t="s">
        <v>6910</v>
      </c>
      <c r="C834" s="963" t="s">
        <v>284</v>
      </c>
      <c r="D834" s="959" t="s">
        <v>1084</v>
      </c>
      <c r="E834" s="964">
        <v>175.9820975609756</v>
      </c>
    </row>
    <row r="835" spans="2:5" outlineLevel="1" x14ac:dyDescent="0.35">
      <c r="B835" s="963" t="s">
        <v>6911</v>
      </c>
      <c r="C835" s="963" t="s">
        <v>284</v>
      </c>
      <c r="D835" s="959" t="s">
        <v>1085</v>
      </c>
      <c r="E835" s="964">
        <v>9.7684699186991875</v>
      </c>
    </row>
    <row r="836" spans="2:5" outlineLevel="1" x14ac:dyDescent="0.35">
      <c r="B836" s="963" t="s">
        <v>6912</v>
      </c>
      <c r="C836" s="963" t="s">
        <v>284</v>
      </c>
      <c r="D836" s="959" t="s">
        <v>1086</v>
      </c>
      <c r="E836" s="964">
        <v>2.6876070731707316</v>
      </c>
    </row>
    <row r="837" spans="2:5" outlineLevel="1" x14ac:dyDescent="0.35">
      <c r="B837" s="963" t="s">
        <v>6913</v>
      </c>
      <c r="C837" s="963" t="s">
        <v>284</v>
      </c>
      <c r="D837" s="959" t="s">
        <v>1087</v>
      </c>
      <c r="E837" s="964">
        <v>2.8750000000000004</v>
      </c>
    </row>
    <row r="838" spans="2:5" outlineLevel="1" x14ac:dyDescent="0.35">
      <c r="B838" s="963" t="s">
        <v>6914</v>
      </c>
      <c r="C838" s="963" t="s">
        <v>284</v>
      </c>
      <c r="D838" s="959" t="s">
        <v>1088</v>
      </c>
      <c r="E838" s="964">
        <v>7.1663940650406506</v>
      </c>
    </row>
    <row r="839" spans="2:5" outlineLevel="1" x14ac:dyDescent="0.35">
      <c r="B839" s="963" t="s">
        <v>6915</v>
      </c>
      <c r="C839" s="963" t="s">
        <v>284</v>
      </c>
      <c r="D839" s="959" t="s">
        <v>1089</v>
      </c>
      <c r="E839" s="964">
        <v>3.2512400000000001</v>
      </c>
    </row>
    <row r="840" spans="2:5" outlineLevel="1" x14ac:dyDescent="0.35">
      <c r="B840" s="963" t="s">
        <v>6916</v>
      </c>
      <c r="C840" s="963" t="s">
        <v>284</v>
      </c>
      <c r="D840" s="959" t="s">
        <v>1090</v>
      </c>
      <c r="E840" s="964">
        <v>3.14</v>
      </c>
    </row>
    <row r="841" spans="2:5" outlineLevel="1" x14ac:dyDescent="0.35">
      <c r="B841" s="963" t="s">
        <v>6917</v>
      </c>
      <c r="C841" s="963" t="s">
        <v>284</v>
      </c>
      <c r="D841" s="959" t="s">
        <v>1091</v>
      </c>
      <c r="E841" s="964">
        <v>3.3067695934959351</v>
      </c>
    </row>
    <row r="842" spans="2:5" outlineLevel="1" x14ac:dyDescent="0.35">
      <c r="B842" s="963" t="s">
        <v>6918</v>
      </c>
      <c r="C842" s="963" t="s">
        <v>284</v>
      </c>
      <c r="D842" s="959" t="s">
        <v>1092</v>
      </c>
      <c r="E842" s="964">
        <v>0.54654494308943091</v>
      </c>
    </row>
    <row r="843" spans="2:5" outlineLevel="1" x14ac:dyDescent="0.35">
      <c r="B843" s="963" t="s">
        <v>6919</v>
      </c>
      <c r="C843" s="963" t="s">
        <v>284</v>
      </c>
      <c r="D843" s="959" t="s">
        <v>1093</v>
      </c>
      <c r="E843" s="964">
        <v>0.88041951219512193</v>
      </c>
    </row>
    <row r="844" spans="2:5" outlineLevel="1" x14ac:dyDescent="0.35">
      <c r="B844" s="963" t="s">
        <v>6920</v>
      </c>
      <c r="C844" s="963" t="s">
        <v>284</v>
      </c>
      <c r="D844" s="959" t="s">
        <v>1094</v>
      </c>
      <c r="E844" s="964">
        <v>1.0982168292682928</v>
      </c>
    </row>
    <row r="845" spans="2:5" outlineLevel="1" x14ac:dyDescent="0.35">
      <c r="B845" s="963" t="s">
        <v>6921</v>
      </c>
      <c r="C845" s="963" t="s">
        <v>284</v>
      </c>
      <c r="D845" s="959" t="s">
        <v>1095</v>
      </c>
      <c r="E845" s="964">
        <v>1.4349519512195121</v>
      </c>
    </row>
    <row r="846" spans="2:5" outlineLevel="1" x14ac:dyDescent="0.35">
      <c r="B846" s="963" t="s">
        <v>6922</v>
      </c>
      <c r="C846" s="963" t="s">
        <v>284</v>
      </c>
      <c r="D846" s="959" t="s">
        <v>1096</v>
      </c>
      <c r="E846" s="964">
        <v>1.1926777235772359</v>
      </c>
    </row>
    <row r="847" spans="2:5" outlineLevel="1" x14ac:dyDescent="0.35">
      <c r="B847" s="963" t="s">
        <v>6923</v>
      </c>
      <c r="C847" s="963" t="s">
        <v>284</v>
      </c>
      <c r="D847" s="959" t="s">
        <v>1097</v>
      </c>
      <c r="E847" s="964">
        <v>3.3882850406504068</v>
      </c>
    </row>
    <row r="848" spans="2:5" outlineLevel="1" x14ac:dyDescent="0.35">
      <c r="B848" s="963" t="s">
        <v>6924</v>
      </c>
      <c r="C848" s="963" t="s">
        <v>284</v>
      </c>
      <c r="D848" s="959" t="s">
        <v>1098</v>
      </c>
      <c r="E848" s="964">
        <v>7.9193457723577243</v>
      </c>
    </row>
    <row r="849" spans="2:5" outlineLevel="1" x14ac:dyDescent="0.35">
      <c r="B849" s="963" t="s">
        <v>6925</v>
      </c>
      <c r="C849" s="963" t="s">
        <v>284</v>
      </c>
      <c r="D849" s="959" t="s">
        <v>1099</v>
      </c>
      <c r="E849" s="964">
        <v>3.8335222764227646</v>
      </c>
    </row>
    <row r="850" spans="2:5" outlineLevel="1" x14ac:dyDescent="0.35">
      <c r="B850" s="963" t="s">
        <v>6926</v>
      </c>
      <c r="C850" s="963" t="s">
        <v>284</v>
      </c>
      <c r="D850" s="959" t="s">
        <v>1100</v>
      </c>
      <c r="E850" s="964">
        <v>3.8335222764227646</v>
      </c>
    </row>
    <row r="851" spans="2:5" outlineLevel="1" x14ac:dyDescent="0.35">
      <c r="B851" s="963" t="s">
        <v>6927</v>
      </c>
      <c r="C851" s="963" t="s">
        <v>284</v>
      </c>
      <c r="D851" s="959" t="s">
        <v>1101</v>
      </c>
      <c r="E851" s="964">
        <v>4.0512257723577241</v>
      </c>
    </row>
    <row r="852" spans="2:5" outlineLevel="1" x14ac:dyDescent="0.35">
      <c r="B852" s="963" t="s">
        <v>6928</v>
      </c>
      <c r="C852" s="963" t="s">
        <v>284</v>
      </c>
      <c r="D852" s="959" t="s">
        <v>1102</v>
      </c>
      <c r="E852" s="964">
        <v>2.8834332520325203</v>
      </c>
    </row>
    <row r="853" spans="2:5" outlineLevel="1" x14ac:dyDescent="0.35">
      <c r="B853" s="963" t="s">
        <v>6929</v>
      </c>
      <c r="C853" s="963" t="s">
        <v>284</v>
      </c>
      <c r="D853" s="959" t="s">
        <v>1103</v>
      </c>
      <c r="E853" s="964">
        <v>1.4739470731707318</v>
      </c>
    </row>
    <row r="854" spans="2:5" outlineLevel="1" x14ac:dyDescent="0.35">
      <c r="B854" s="963" t="s">
        <v>6930</v>
      </c>
      <c r="C854" s="963" t="s">
        <v>284</v>
      </c>
      <c r="D854" s="959" t="s">
        <v>1104</v>
      </c>
      <c r="E854" s="964">
        <v>5.46</v>
      </c>
    </row>
    <row r="855" spans="2:5" outlineLevel="1" x14ac:dyDescent="0.35">
      <c r="B855" s="963" t="s">
        <v>6931</v>
      </c>
      <c r="C855" s="963" t="s">
        <v>284</v>
      </c>
      <c r="D855" s="959" t="s">
        <v>1105</v>
      </c>
      <c r="E855" s="964">
        <v>2.0513377235772356</v>
      </c>
    </row>
    <row r="856" spans="2:5" outlineLevel="1" x14ac:dyDescent="0.35">
      <c r="B856" s="963" t="s">
        <v>6932</v>
      </c>
      <c r="C856" s="963" t="s">
        <v>284</v>
      </c>
      <c r="D856" s="959" t="s">
        <v>1106</v>
      </c>
      <c r="E856" s="964">
        <v>3.5033472357723578</v>
      </c>
    </row>
    <row r="857" spans="2:5" outlineLevel="1" x14ac:dyDescent="0.35">
      <c r="B857" s="963" t="s">
        <v>6933</v>
      </c>
      <c r="C857" s="963" t="s">
        <v>284</v>
      </c>
      <c r="D857" s="959" t="s">
        <v>1107</v>
      </c>
      <c r="E857" s="964">
        <v>3.3241062601626017</v>
      </c>
    </row>
    <row r="858" spans="2:5" outlineLevel="1" x14ac:dyDescent="0.35">
      <c r="B858" s="963" t="s">
        <v>6934</v>
      </c>
      <c r="C858" s="963" t="s">
        <v>284</v>
      </c>
      <c r="D858" s="959" t="s">
        <v>1108</v>
      </c>
      <c r="E858" s="964">
        <v>1.5</v>
      </c>
    </row>
    <row r="859" spans="2:5" outlineLevel="1" x14ac:dyDescent="0.35">
      <c r="B859" s="963" t="s">
        <v>6935</v>
      </c>
      <c r="C859" s="963" t="s">
        <v>284</v>
      </c>
      <c r="D859" s="959" t="s">
        <v>1109</v>
      </c>
      <c r="E859" s="964">
        <v>78.086542276422762</v>
      </c>
    </row>
    <row r="860" spans="2:5" outlineLevel="1" x14ac:dyDescent="0.35">
      <c r="B860" s="963" t="s">
        <v>6936</v>
      </c>
      <c r="C860" s="963" t="s">
        <v>284</v>
      </c>
      <c r="D860" s="959" t="s">
        <v>1110</v>
      </c>
      <c r="E860" s="964">
        <v>3.1285757723577237</v>
      </c>
    </row>
    <row r="861" spans="2:5" outlineLevel="1" x14ac:dyDescent="0.35">
      <c r="B861" s="963" t="s">
        <v>6937</v>
      </c>
      <c r="C861" s="963" t="s">
        <v>284</v>
      </c>
      <c r="D861" s="959" t="s">
        <v>1111</v>
      </c>
      <c r="E861" s="964">
        <v>3.1285757723577237</v>
      </c>
    </row>
    <row r="862" spans="2:5" outlineLevel="1" x14ac:dyDescent="0.35">
      <c r="B862" s="963" t="s">
        <v>6938</v>
      </c>
      <c r="C862" s="963" t="s">
        <v>284</v>
      </c>
      <c r="D862" s="959" t="s">
        <v>1112</v>
      </c>
      <c r="E862" s="964">
        <v>1.1456243902439025</v>
      </c>
    </row>
    <row r="863" spans="2:5" outlineLevel="1" x14ac:dyDescent="0.35">
      <c r="B863" s="963" t="s">
        <v>6939</v>
      </c>
      <c r="C863" s="963" t="s">
        <v>284</v>
      </c>
      <c r="D863" s="959" t="s">
        <v>1113</v>
      </c>
      <c r="E863" s="964">
        <v>0.25888391056910565</v>
      </c>
    </row>
    <row r="864" spans="2:5" outlineLevel="1" x14ac:dyDescent="0.35">
      <c r="B864" s="963" t="s">
        <v>6940</v>
      </c>
      <c r="C864" s="963" t="s">
        <v>284</v>
      </c>
      <c r="D864" s="959" t="s">
        <v>1114</v>
      </c>
      <c r="E864" s="964">
        <v>0.10659926016260161</v>
      </c>
    </row>
    <row r="865" spans="2:5" outlineLevel="1" x14ac:dyDescent="0.35">
      <c r="B865" s="963" t="s">
        <v>6941</v>
      </c>
      <c r="C865" s="963" t="s">
        <v>284</v>
      </c>
      <c r="D865" s="959" t="s">
        <v>1115</v>
      </c>
      <c r="E865" s="964">
        <v>7.1066170731707318E-2</v>
      </c>
    </row>
    <row r="866" spans="2:5" outlineLevel="1" x14ac:dyDescent="0.35">
      <c r="B866" s="963" t="s">
        <v>6942</v>
      </c>
      <c r="C866" s="963" t="s">
        <v>284</v>
      </c>
      <c r="D866" s="959" t="s">
        <v>1116</v>
      </c>
      <c r="E866" s="964">
        <v>1.7328717073170732</v>
      </c>
    </row>
    <row r="867" spans="2:5" outlineLevel="1" x14ac:dyDescent="0.35">
      <c r="B867" s="963" t="s">
        <v>6943</v>
      </c>
      <c r="C867" s="963" t="s">
        <v>284</v>
      </c>
      <c r="D867" s="959" t="s">
        <v>1117</v>
      </c>
      <c r="E867" s="964">
        <v>11.390891869918699</v>
      </c>
    </row>
    <row r="868" spans="2:5" outlineLevel="1" x14ac:dyDescent="0.35">
      <c r="B868" s="963" t="s">
        <v>6944</v>
      </c>
      <c r="C868" s="963" t="s">
        <v>284</v>
      </c>
      <c r="D868" s="959" t="s">
        <v>1118</v>
      </c>
      <c r="E868" s="964">
        <v>7.3248917886178866</v>
      </c>
    </row>
    <row r="869" spans="2:5" outlineLevel="1" x14ac:dyDescent="0.35">
      <c r="B869" s="963" t="s">
        <v>6945</v>
      </c>
      <c r="C869" s="963" t="s">
        <v>284</v>
      </c>
      <c r="D869" s="959" t="s">
        <v>1119</v>
      </c>
      <c r="E869" s="964">
        <v>5.1269165853658532</v>
      </c>
    </row>
    <row r="870" spans="2:5" outlineLevel="1" x14ac:dyDescent="0.35">
      <c r="B870" s="963" t="s">
        <v>6946</v>
      </c>
      <c r="C870" s="963" t="s">
        <v>284</v>
      </c>
      <c r="D870" s="959" t="s">
        <v>1120</v>
      </c>
      <c r="E870" s="964">
        <v>3.4162523577235775</v>
      </c>
    </row>
    <row r="871" spans="2:5" outlineLevel="1" x14ac:dyDescent="0.35">
      <c r="B871" s="963" t="s">
        <v>6947</v>
      </c>
      <c r="C871" s="963" t="s">
        <v>284</v>
      </c>
      <c r="D871" s="959" t="s">
        <v>1121</v>
      </c>
      <c r="E871" s="964">
        <v>2.5634582926829266</v>
      </c>
    </row>
    <row r="872" spans="2:5" outlineLevel="1" x14ac:dyDescent="0.35">
      <c r="B872" s="963" t="s">
        <v>6948</v>
      </c>
      <c r="C872" s="963" t="s">
        <v>284</v>
      </c>
      <c r="D872" s="959" t="s">
        <v>1122</v>
      </c>
      <c r="E872" s="964">
        <v>1.7106642276422765</v>
      </c>
    </row>
    <row r="873" spans="2:5" outlineLevel="1" x14ac:dyDescent="0.35">
      <c r="B873" s="963" t="s">
        <v>6949</v>
      </c>
      <c r="C873" s="963" t="s">
        <v>284</v>
      </c>
      <c r="D873" s="959" t="s">
        <v>1123</v>
      </c>
      <c r="E873" s="964">
        <v>1.2842672357723579</v>
      </c>
    </row>
    <row r="874" spans="2:5" outlineLevel="1" x14ac:dyDescent="0.35">
      <c r="B874" s="963" t="s">
        <v>6950</v>
      </c>
      <c r="C874" s="963" t="s">
        <v>284</v>
      </c>
      <c r="D874" s="959" t="s">
        <v>1124</v>
      </c>
      <c r="E874" s="964">
        <v>1.0253833333333333</v>
      </c>
    </row>
    <row r="875" spans="2:5" outlineLevel="1" x14ac:dyDescent="0.35">
      <c r="B875" s="963" t="s">
        <v>6951</v>
      </c>
      <c r="C875" s="963" t="s">
        <v>284</v>
      </c>
      <c r="D875" s="959" t="s">
        <v>1125</v>
      </c>
      <c r="E875" s="964">
        <v>0.96479455284552851</v>
      </c>
    </row>
    <row r="876" spans="2:5" outlineLevel="1" x14ac:dyDescent="0.35">
      <c r="B876" s="963" t="s">
        <v>6952</v>
      </c>
      <c r="C876" s="963" t="s">
        <v>284</v>
      </c>
      <c r="D876" s="959" t="s">
        <v>1126</v>
      </c>
      <c r="E876" s="964">
        <v>0.2335518943089431</v>
      </c>
    </row>
    <row r="877" spans="2:5" outlineLevel="1" x14ac:dyDescent="0.35">
      <c r="B877" s="963" t="s">
        <v>6953</v>
      </c>
      <c r="C877" s="963" t="s">
        <v>284</v>
      </c>
      <c r="D877" s="959" t="s">
        <v>1127</v>
      </c>
      <c r="E877" s="964">
        <v>0.50761550406504063</v>
      </c>
    </row>
    <row r="878" spans="2:5" outlineLevel="1" x14ac:dyDescent="0.35">
      <c r="B878" s="963" t="s">
        <v>6954</v>
      </c>
      <c r="C878" s="963" t="s">
        <v>284</v>
      </c>
      <c r="D878" s="959" t="s">
        <v>1128</v>
      </c>
      <c r="E878" s="964">
        <v>50.086421951219513</v>
      </c>
    </row>
    <row r="879" spans="2:5" outlineLevel="1" x14ac:dyDescent="0.35">
      <c r="B879" s="963" t="s">
        <v>6955</v>
      </c>
      <c r="C879" s="963" t="s">
        <v>284</v>
      </c>
      <c r="D879" s="959" t="s">
        <v>1129</v>
      </c>
      <c r="E879" s="964">
        <v>25.040673170731708</v>
      </c>
    </row>
    <row r="880" spans="2:5" outlineLevel="1" x14ac:dyDescent="0.35">
      <c r="B880" s="963" t="s">
        <v>6956</v>
      </c>
      <c r="C880" s="963" t="s">
        <v>284</v>
      </c>
      <c r="D880" s="959" t="s">
        <v>1130</v>
      </c>
      <c r="E880" s="964">
        <v>16.695473983739838</v>
      </c>
    </row>
    <row r="881" spans="2:5" outlineLevel="1" x14ac:dyDescent="0.35">
      <c r="B881" s="963" t="s">
        <v>6957</v>
      </c>
      <c r="C881" s="963" t="s">
        <v>284</v>
      </c>
      <c r="D881" s="959" t="s">
        <v>1131</v>
      </c>
      <c r="E881" s="964">
        <v>10.730991869918698</v>
      </c>
    </row>
    <row r="882" spans="2:5" outlineLevel="1" x14ac:dyDescent="0.35">
      <c r="B882" s="963" t="s">
        <v>6958</v>
      </c>
      <c r="C882" s="963" t="s">
        <v>284</v>
      </c>
      <c r="D882" s="959" t="s">
        <v>1132</v>
      </c>
      <c r="E882" s="964">
        <v>7.512709512195122</v>
      </c>
    </row>
    <row r="883" spans="2:5" outlineLevel="1" x14ac:dyDescent="0.35">
      <c r="B883" s="963" t="s">
        <v>6959</v>
      </c>
      <c r="C883" s="963" t="s">
        <v>284</v>
      </c>
      <c r="D883" s="959" t="s">
        <v>1133</v>
      </c>
      <c r="E883" s="964">
        <v>5.0101650406504072</v>
      </c>
    </row>
    <row r="884" spans="2:5" outlineLevel="1" x14ac:dyDescent="0.35">
      <c r="B884" s="963" t="s">
        <v>6960</v>
      </c>
      <c r="C884" s="963" t="s">
        <v>284</v>
      </c>
      <c r="D884" s="959" t="s">
        <v>1134</v>
      </c>
      <c r="E884" s="964">
        <v>3.7563547154471548</v>
      </c>
    </row>
    <row r="885" spans="2:5" outlineLevel="1" x14ac:dyDescent="0.35">
      <c r="B885" s="963" t="s">
        <v>6961</v>
      </c>
      <c r="C885" s="963" t="s">
        <v>284</v>
      </c>
      <c r="D885" s="959" t="s">
        <v>1135</v>
      </c>
      <c r="E885" s="964">
        <v>2.5025444715447156</v>
      </c>
    </row>
    <row r="886" spans="2:5" outlineLevel="1" x14ac:dyDescent="0.35">
      <c r="B886" s="963" t="s">
        <v>6962</v>
      </c>
      <c r="C886" s="963" t="s">
        <v>284</v>
      </c>
      <c r="D886" s="959" t="s">
        <v>1136</v>
      </c>
      <c r="E886" s="964">
        <v>1.8781773983739838</v>
      </c>
    </row>
    <row r="887" spans="2:5" outlineLevel="1" x14ac:dyDescent="0.35">
      <c r="B887" s="963" t="s">
        <v>6963</v>
      </c>
      <c r="C887" s="963" t="s">
        <v>284</v>
      </c>
      <c r="D887" s="959" t="s">
        <v>1137</v>
      </c>
      <c r="E887" s="964">
        <v>1.5025418699186992</v>
      </c>
    </row>
    <row r="888" spans="2:5" outlineLevel="1" x14ac:dyDescent="0.35">
      <c r="B888" s="963" t="s">
        <v>6964</v>
      </c>
      <c r="C888" s="963" t="s">
        <v>284</v>
      </c>
      <c r="D888" s="959" t="s">
        <v>1138</v>
      </c>
      <c r="E888" s="964">
        <v>4.0973364227642275</v>
      </c>
    </row>
    <row r="889" spans="2:5" outlineLevel="1" x14ac:dyDescent="0.35">
      <c r="B889" s="963" t="s">
        <v>6965</v>
      </c>
      <c r="C889" s="963" t="s">
        <v>284</v>
      </c>
      <c r="D889" s="959" t="s">
        <v>1139</v>
      </c>
      <c r="E889" s="964">
        <v>6.2915600813008132E-4</v>
      </c>
    </row>
    <row r="890" spans="2:5" outlineLevel="1" x14ac:dyDescent="0.35">
      <c r="B890" s="963" t="s">
        <v>6966</v>
      </c>
      <c r="C890" s="963" t="s">
        <v>284</v>
      </c>
      <c r="D890" s="959" t="s">
        <v>1140</v>
      </c>
      <c r="E890" s="964">
        <v>8.5770081300813004E-3</v>
      </c>
    </row>
    <row r="891" spans="2:5" outlineLevel="1" x14ac:dyDescent="0.35">
      <c r="B891" s="963" t="s">
        <v>6967</v>
      </c>
      <c r="C891" s="963" t="s">
        <v>284</v>
      </c>
      <c r="D891" s="959" t="s">
        <v>1141</v>
      </c>
      <c r="E891" s="964">
        <v>0.24263565853658539</v>
      </c>
    </row>
    <row r="892" spans="2:5" outlineLevel="1" x14ac:dyDescent="0.35">
      <c r="B892" s="963" t="s">
        <v>6968</v>
      </c>
      <c r="C892" s="963" t="s">
        <v>284</v>
      </c>
      <c r="D892" s="959" t="s">
        <v>1142</v>
      </c>
      <c r="E892" s="964">
        <v>3.6926356910569105</v>
      </c>
    </row>
    <row r="893" spans="2:5" outlineLevel="1" x14ac:dyDescent="0.35">
      <c r="B893" s="963" t="s">
        <v>6969</v>
      </c>
      <c r="C893" s="963" t="s">
        <v>284</v>
      </c>
      <c r="D893" s="959" t="s">
        <v>1143</v>
      </c>
      <c r="E893" s="964">
        <v>0.23440547154471547</v>
      </c>
    </row>
    <row r="894" spans="2:5" outlineLevel="1" x14ac:dyDescent="0.35">
      <c r="B894" s="963" t="s">
        <v>6970</v>
      </c>
      <c r="C894" s="963" t="s">
        <v>284</v>
      </c>
      <c r="D894" s="959" t="s">
        <v>1144</v>
      </c>
      <c r="E894" s="964">
        <v>3.6844054471544716</v>
      </c>
    </row>
    <row r="895" spans="2:5" outlineLevel="1" x14ac:dyDescent="0.35">
      <c r="B895" s="963" t="s">
        <v>6971</v>
      </c>
      <c r="C895" s="963" t="s">
        <v>284</v>
      </c>
      <c r="D895" s="959" t="s">
        <v>1145</v>
      </c>
      <c r="E895" s="964">
        <v>0.23001604065040651</v>
      </c>
    </row>
    <row r="896" spans="2:5" outlineLevel="1" x14ac:dyDescent="0.35">
      <c r="B896" s="963" t="s">
        <v>6972</v>
      </c>
      <c r="C896" s="963" t="s">
        <v>284</v>
      </c>
      <c r="D896" s="959" t="s">
        <v>1146</v>
      </c>
      <c r="E896" s="964">
        <v>3.6800160162601627</v>
      </c>
    </row>
    <row r="897" spans="2:5" outlineLevel="1" x14ac:dyDescent="0.35">
      <c r="B897" s="963" t="s">
        <v>6973</v>
      </c>
      <c r="C897" s="963" t="s">
        <v>284</v>
      </c>
      <c r="D897" s="959" t="s">
        <v>1147</v>
      </c>
      <c r="E897" s="964">
        <v>0.25415791869918702</v>
      </c>
    </row>
    <row r="898" spans="2:5" outlineLevel="1" x14ac:dyDescent="0.35">
      <c r="B898" s="963" t="s">
        <v>6974</v>
      </c>
      <c r="C898" s="963" t="s">
        <v>284</v>
      </c>
      <c r="D898" s="959" t="s">
        <v>1148</v>
      </c>
      <c r="E898" s="964">
        <v>3.7041578861788618</v>
      </c>
    </row>
    <row r="899" spans="2:5" outlineLevel="1" x14ac:dyDescent="0.35">
      <c r="B899" s="963" t="s">
        <v>6975</v>
      </c>
      <c r="C899" s="963" t="s">
        <v>284</v>
      </c>
      <c r="D899" s="959" t="s">
        <v>1149</v>
      </c>
      <c r="E899" s="964">
        <v>0.24428169918699189</v>
      </c>
    </row>
    <row r="900" spans="2:5" outlineLevel="1" x14ac:dyDescent="0.35">
      <c r="B900" s="963" t="s">
        <v>6976</v>
      </c>
      <c r="C900" s="963" t="s">
        <v>284</v>
      </c>
      <c r="D900" s="959" t="s">
        <v>1150</v>
      </c>
      <c r="E900" s="964">
        <v>3.6942817073170735</v>
      </c>
    </row>
    <row r="901" spans="2:5" outlineLevel="1" x14ac:dyDescent="0.35">
      <c r="B901" s="963" t="s">
        <v>6977</v>
      </c>
      <c r="C901" s="963" t="s">
        <v>284</v>
      </c>
      <c r="D901" s="959" t="s">
        <v>1151</v>
      </c>
      <c r="E901" s="964">
        <v>0.24976848780487806</v>
      </c>
    </row>
    <row r="902" spans="2:5" outlineLevel="1" x14ac:dyDescent="0.35">
      <c r="B902" s="963" t="s">
        <v>6978</v>
      </c>
      <c r="C902" s="963" t="s">
        <v>284</v>
      </c>
      <c r="D902" s="959" t="s">
        <v>1152</v>
      </c>
      <c r="E902" s="964">
        <v>3.6997684552845529</v>
      </c>
    </row>
    <row r="903" spans="2:5" outlineLevel="1" x14ac:dyDescent="0.35">
      <c r="B903" s="963" t="s">
        <v>6979</v>
      </c>
      <c r="C903" s="963" t="s">
        <v>284</v>
      </c>
      <c r="D903" s="959" t="s">
        <v>1153</v>
      </c>
      <c r="E903" s="964">
        <v>0.23495415447154472</v>
      </c>
    </row>
    <row r="904" spans="2:5" outlineLevel="1" x14ac:dyDescent="0.35">
      <c r="B904" s="963" t="s">
        <v>6980</v>
      </c>
      <c r="C904" s="963" t="s">
        <v>284</v>
      </c>
      <c r="D904" s="959" t="s">
        <v>1154</v>
      </c>
      <c r="E904" s="964">
        <v>3.6849541463414632</v>
      </c>
    </row>
    <row r="905" spans="2:5" outlineLevel="1" x14ac:dyDescent="0.35">
      <c r="B905" s="963" t="s">
        <v>6981</v>
      </c>
      <c r="C905" s="963" t="s">
        <v>284</v>
      </c>
      <c r="D905" s="959" t="s">
        <v>1155</v>
      </c>
      <c r="E905" s="964">
        <v>0.23989226829268293</v>
      </c>
    </row>
    <row r="906" spans="2:5" outlineLevel="1" x14ac:dyDescent="0.35">
      <c r="B906" s="963" t="s">
        <v>6982</v>
      </c>
      <c r="C906" s="963" t="s">
        <v>284</v>
      </c>
      <c r="D906" s="959" t="s">
        <v>1156</v>
      </c>
      <c r="E906" s="964">
        <v>3.6898922764227642</v>
      </c>
    </row>
    <row r="907" spans="2:5" outlineLevel="1" x14ac:dyDescent="0.35">
      <c r="B907" s="963" t="s">
        <v>6983</v>
      </c>
      <c r="C907" s="963" t="s">
        <v>284</v>
      </c>
      <c r="D907" s="959" t="s">
        <v>1157</v>
      </c>
      <c r="E907" s="964">
        <v>0.22946736585365854</v>
      </c>
    </row>
    <row r="908" spans="2:5" outlineLevel="1" x14ac:dyDescent="0.35">
      <c r="B908" s="963" t="s">
        <v>6984</v>
      </c>
      <c r="C908" s="963" t="s">
        <v>284</v>
      </c>
      <c r="D908" s="959" t="s">
        <v>1158</v>
      </c>
      <c r="E908" s="964">
        <v>3.6794673983739838</v>
      </c>
    </row>
    <row r="909" spans="2:5" outlineLevel="1" x14ac:dyDescent="0.35">
      <c r="B909" s="963" t="s">
        <v>6985</v>
      </c>
      <c r="C909" s="963" t="s">
        <v>284</v>
      </c>
      <c r="D909" s="959" t="s">
        <v>1159</v>
      </c>
      <c r="E909" s="964">
        <v>0.24102365040650409</v>
      </c>
    </row>
    <row r="910" spans="2:5" outlineLevel="1" x14ac:dyDescent="0.35">
      <c r="B910" s="963" t="s">
        <v>6986</v>
      </c>
      <c r="C910" s="963" t="s">
        <v>284</v>
      </c>
      <c r="D910" s="959" t="s">
        <v>1160</v>
      </c>
      <c r="E910" s="964">
        <v>0.30408770731707319</v>
      </c>
    </row>
    <row r="911" spans="2:5" outlineLevel="1" x14ac:dyDescent="0.35">
      <c r="B911" s="963" t="s">
        <v>6987</v>
      </c>
      <c r="C911" s="963" t="s">
        <v>284</v>
      </c>
      <c r="D911" s="959" t="s">
        <v>1161</v>
      </c>
      <c r="E911" s="964">
        <v>3.7540877235772361</v>
      </c>
    </row>
    <row r="912" spans="2:5" outlineLevel="1" x14ac:dyDescent="0.35">
      <c r="B912" s="963" t="s">
        <v>6988</v>
      </c>
      <c r="C912" s="963" t="s">
        <v>284</v>
      </c>
      <c r="D912" s="959" t="s">
        <v>1162</v>
      </c>
      <c r="E912" s="964">
        <v>0.26458282113821141</v>
      </c>
    </row>
    <row r="913" spans="2:5" outlineLevel="1" x14ac:dyDescent="0.35">
      <c r="B913" s="963" t="s">
        <v>6989</v>
      </c>
      <c r="C913" s="963" t="s">
        <v>284</v>
      </c>
      <c r="D913" s="959" t="s">
        <v>1163</v>
      </c>
      <c r="E913" s="964">
        <v>3.7145828455284553</v>
      </c>
    </row>
    <row r="914" spans="2:5" outlineLevel="1" x14ac:dyDescent="0.35">
      <c r="B914" s="963" t="s">
        <v>6990</v>
      </c>
      <c r="C914" s="963" t="s">
        <v>284</v>
      </c>
      <c r="D914" s="959" t="s">
        <v>1164</v>
      </c>
      <c r="E914" s="964">
        <v>0.23440547154471547</v>
      </c>
    </row>
    <row r="915" spans="2:5" outlineLevel="1" x14ac:dyDescent="0.35">
      <c r="B915" s="963" t="s">
        <v>6991</v>
      </c>
      <c r="C915" s="963" t="s">
        <v>284</v>
      </c>
      <c r="D915" s="959" t="s">
        <v>1165</v>
      </c>
      <c r="E915" s="964">
        <v>3.6844054471544716</v>
      </c>
    </row>
    <row r="916" spans="2:5" outlineLevel="1" x14ac:dyDescent="0.35">
      <c r="B916" s="963" t="s">
        <v>6992</v>
      </c>
      <c r="C916" s="963" t="s">
        <v>284</v>
      </c>
      <c r="D916" s="959" t="s">
        <v>1166</v>
      </c>
      <c r="E916" s="964">
        <v>0.23221075609756098</v>
      </c>
    </row>
    <row r="917" spans="2:5" outlineLevel="1" x14ac:dyDescent="0.35">
      <c r="B917" s="963" t="s">
        <v>6993</v>
      </c>
      <c r="C917" s="963" t="s">
        <v>284</v>
      </c>
      <c r="D917" s="959" t="s">
        <v>1167</v>
      </c>
      <c r="E917" s="964">
        <v>3.6822107317073174</v>
      </c>
    </row>
    <row r="918" spans="2:5" outlineLevel="1" x14ac:dyDescent="0.35">
      <c r="B918" s="963" t="s">
        <v>6994</v>
      </c>
      <c r="C918" s="963" t="s">
        <v>284</v>
      </c>
      <c r="D918" s="959" t="s">
        <v>1168</v>
      </c>
      <c r="E918" s="964">
        <v>0.25470660162601627</v>
      </c>
    </row>
    <row r="919" spans="2:5" outlineLevel="1" x14ac:dyDescent="0.35">
      <c r="B919" s="963" t="s">
        <v>6995</v>
      </c>
      <c r="C919" s="963" t="s">
        <v>284</v>
      </c>
      <c r="D919" s="959" t="s">
        <v>1169</v>
      </c>
      <c r="E919" s="964">
        <v>3.7047065853658538</v>
      </c>
    </row>
    <row r="920" spans="2:5" outlineLevel="1" x14ac:dyDescent="0.35">
      <c r="B920" s="963" t="s">
        <v>6996</v>
      </c>
      <c r="C920" s="963" t="s">
        <v>284</v>
      </c>
      <c r="D920" s="959" t="s">
        <v>1170</v>
      </c>
      <c r="E920" s="964">
        <v>0.23385679674796747</v>
      </c>
    </row>
    <row r="921" spans="2:5" outlineLevel="1" x14ac:dyDescent="0.35">
      <c r="B921" s="963" t="s">
        <v>6997</v>
      </c>
      <c r="C921" s="963" t="s">
        <v>284</v>
      </c>
      <c r="D921" s="959" t="s">
        <v>1171</v>
      </c>
      <c r="E921" s="964">
        <v>3.6838568292682927</v>
      </c>
    </row>
    <row r="922" spans="2:5" outlineLevel="1" x14ac:dyDescent="0.35">
      <c r="B922" s="963" t="s">
        <v>6998</v>
      </c>
      <c r="C922" s="963" t="s">
        <v>284</v>
      </c>
      <c r="D922" s="959" t="s">
        <v>1172</v>
      </c>
      <c r="E922" s="964">
        <v>0.27116696747967484</v>
      </c>
    </row>
    <row r="923" spans="2:5" outlineLevel="1" x14ac:dyDescent="0.35">
      <c r="B923" s="963" t="s">
        <v>6999</v>
      </c>
      <c r="C923" s="963" t="s">
        <v>284</v>
      </c>
      <c r="D923" s="959" t="s">
        <v>1173</v>
      </c>
      <c r="E923" s="964">
        <v>3.7211669918699188</v>
      </c>
    </row>
    <row r="924" spans="2:5" outlineLevel="1" x14ac:dyDescent="0.35">
      <c r="B924" s="963" t="s">
        <v>7000</v>
      </c>
      <c r="C924" s="963" t="s">
        <v>284</v>
      </c>
      <c r="D924" s="959" t="s">
        <v>1174</v>
      </c>
      <c r="E924" s="964">
        <v>0.10906357723577235</v>
      </c>
    </row>
    <row r="925" spans="2:5" outlineLevel="1" x14ac:dyDescent="0.35">
      <c r="B925" s="963" t="s">
        <v>7001</v>
      </c>
      <c r="C925" s="963" t="s">
        <v>284</v>
      </c>
      <c r="D925" s="959" t="s">
        <v>1175</v>
      </c>
      <c r="E925" s="964">
        <v>0.2865299837398374</v>
      </c>
    </row>
    <row r="926" spans="2:5" outlineLevel="1" x14ac:dyDescent="0.35">
      <c r="B926" s="963" t="s">
        <v>7002</v>
      </c>
      <c r="C926" s="963" t="s">
        <v>284</v>
      </c>
      <c r="D926" s="959" t="s">
        <v>1176</v>
      </c>
      <c r="E926" s="964">
        <v>3.7365300000000001</v>
      </c>
    </row>
    <row r="927" spans="2:5" outlineLevel="1" x14ac:dyDescent="0.35">
      <c r="B927" s="963" t="s">
        <v>7003</v>
      </c>
      <c r="C927" s="963" t="s">
        <v>284</v>
      </c>
      <c r="D927" s="959" t="s">
        <v>1177</v>
      </c>
      <c r="E927" s="964">
        <v>0.24702508943089432</v>
      </c>
    </row>
    <row r="928" spans="2:5" outlineLevel="1" x14ac:dyDescent="0.35">
      <c r="B928" s="963" t="s">
        <v>7004</v>
      </c>
      <c r="C928" s="963" t="s">
        <v>284</v>
      </c>
      <c r="D928" s="959" t="s">
        <v>1178</v>
      </c>
      <c r="E928" s="964">
        <v>3.6970251219512194</v>
      </c>
    </row>
    <row r="929" spans="2:5" outlineLevel="1" x14ac:dyDescent="0.35">
      <c r="B929" s="963" t="s">
        <v>7005</v>
      </c>
      <c r="C929" s="963" t="s">
        <v>284</v>
      </c>
      <c r="D929" s="959" t="s">
        <v>1179</v>
      </c>
      <c r="E929" s="964">
        <v>0.2333081138211382</v>
      </c>
    </row>
    <row r="930" spans="2:5" outlineLevel="1" x14ac:dyDescent="0.35">
      <c r="B930" s="963" t="s">
        <v>7006</v>
      </c>
      <c r="C930" s="963" t="s">
        <v>284</v>
      </c>
      <c r="D930" s="959" t="s">
        <v>1180</v>
      </c>
      <c r="E930" s="964">
        <v>3.6833081300813006</v>
      </c>
    </row>
    <row r="931" spans="2:5" outlineLevel="1" x14ac:dyDescent="0.35">
      <c r="B931" s="963" t="s">
        <v>7007</v>
      </c>
      <c r="C931" s="963" t="s">
        <v>284</v>
      </c>
      <c r="D931" s="959" t="s">
        <v>1181</v>
      </c>
      <c r="E931" s="964">
        <v>0.31615865040650404</v>
      </c>
    </row>
    <row r="932" spans="2:5" outlineLevel="1" x14ac:dyDescent="0.35">
      <c r="B932" s="963" t="s">
        <v>7008</v>
      </c>
      <c r="C932" s="963" t="s">
        <v>284</v>
      </c>
      <c r="D932" s="959" t="s">
        <v>1182</v>
      </c>
      <c r="E932" s="964">
        <v>3.766158617886179</v>
      </c>
    </row>
    <row r="933" spans="2:5" outlineLevel="1" x14ac:dyDescent="0.35">
      <c r="B933" s="963" t="s">
        <v>7009</v>
      </c>
      <c r="C933" s="963" t="s">
        <v>284</v>
      </c>
      <c r="D933" s="959" t="s">
        <v>1183</v>
      </c>
      <c r="E933" s="964">
        <v>0.29037073170731709</v>
      </c>
    </row>
    <row r="934" spans="2:5" outlineLevel="1" x14ac:dyDescent="0.35">
      <c r="B934" s="963" t="s">
        <v>7010</v>
      </c>
      <c r="C934" s="963" t="s">
        <v>284</v>
      </c>
      <c r="D934" s="959" t="s">
        <v>1184</v>
      </c>
      <c r="E934" s="964">
        <v>3.7403707317073174</v>
      </c>
    </row>
    <row r="935" spans="2:5" outlineLevel="1" x14ac:dyDescent="0.35">
      <c r="B935" s="963" t="s">
        <v>7011</v>
      </c>
      <c r="C935" s="963" t="s">
        <v>284</v>
      </c>
      <c r="D935" s="959" t="s">
        <v>1185</v>
      </c>
      <c r="E935" s="964">
        <v>0.21819969918699186</v>
      </c>
    </row>
    <row r="936" spans="2:5" outlineLevel="1" x14ac:dyDescent="0.35">
      <c r="B936" s="963" t="s">
        <v>7012</v>
      </c>
      <c r="C936" s="963" t="s">
        <v>284</v>
      </c>
      <c r="D936" s="959" t="s">
        <v>1186</v>
      </c>
      <c r="E936" s="964">
        <v>0.22891868292682926</v>
      </c>
    </row>
    <row r="937" spans="2:5" outlineLevel="1" x14ac:dyDescent="0.35">
      <c r="B937" s="963" t="s">
        <v>7013</v>
      </c>
      <c r="C937" s="963" t="s">
        <v>284</v>
      </c>
      <c r="D937" s="959" t="s">
        <v>1187</v>
      </c>
      <c r="E937" s="964">
        <v>3.6789186991869918</v>
      </c>
    </row>
    <row r="938" spans="2:5" outlineLevel="1" x14ac:dyDescent="0.35">
      <c r="B938" s="963" t="s">
        <v>7014</v>
      </c>
      <c r="C938" s="963" t="s">
        <v>284</v>
      </c>
      <c r="D938" s="959" t="s">
        <v>1188</v>
      </c>
      <c r="E938" s="964">
        <v>0.40003302439024391</v>
      </c>
    </row>
    <row r="939" spans="2:5" outlineLevel="1" x14ac:dyDescent="0.35">
      <c r="B939" s="963" t="s">
        <v>7015</v>
      </c>
      <c r="C939" s="963" t="s">
        <v>284</v>
      </c>
      <c r="D939" s="959" t="s">
        <v>1189</v>
      </c>
      <c r="E939" s="964">
        <v>0.24812244715447154</v>
      </c>
    </row>
    <row r="940" spans="2:5" outlineLevel="1" x14ac:dyDescent="0.35">
      <c r="B940" s="963" t="s">
        <v>7016</v>
      </c>
      <c r="C940" s="963" t="s">
        <v>284</v>
      </c>
      <c r="D940" s="959" t="s">
        <v>1190</v>
      </c>
      <c r="E940" s="964">
        <v>3.6981224390243903</v>
      </c>
    </row>
    <row r="941" spans="2:5" outlineLevel="1" x14ac:dyDescent="0.35">
      <c r="B941" s="963" t="s">
        <v>7017</v>
      </c>
      <c r="C941" s="963" t="s">
        <v>284</v>
      </c>
      <c r="D941" s="959" t="s">
        <v>1191</v>
      </c>
      <c r="E941" s="964">
        <v>0.23385679674796747</v>
      </c>
    </row>
    <row r="942" spans="2:5" outlineLevel="1" x14ac:dyDescent="0.35">
      <c r="B942" s="963" t="s">
        <v>7018</v>
      </c>
      <c r="C942" s="963" t="s">
        <v>284</v>
      </c>
      <c r="D942" s="959" t="s">
        <v>1192</v>
      </c>
      <c r="E942" s="964">
        <v>3.6838568292682927</v>
      </c>
    </row>
    <row r="943" spans="2:5" outlineLevel="1" x14ac:dyDescent="0.35">
      <c r="B943" s="963" t="s">
        <v>7019</v>
      </c>
      <c r="C943" s="963" t="s">
        <v>284</v>
      </c>
      <c r="D943" s="959" t="s">
        <v>1193</v>
      </c>
      <c r="E943" s="964">
        <v>0.24647641463414635</v>
      </c>
    </row>
    <row r="944" spans="2:5" outlineLevel="1" x14ac:dyDescent="0.35">
      <c r="B944" s="963" t="s">
        <v>7020</v>
      </c>
      <c r="C944" s="963" t="s">
        <v>284</v>
      </c>
      <c r="D944" s="959" t="s">
        <v>1194</v>
      </c>
      <c r="E944" s="964">
        <v>3.6964764227642277</v>
      </c>
    </row>
    <row r="945" spans="2:5" outlineLevel="1" x14ac:dyDescent="0.35">
      <c r="B945" s="963" t="s">
        <v>7021</v>
      </c>
      <c r="C945" s="963" t="s">
        <v>284</v>
      </c>
      <c r="D945" s="959" t="s">
        <v>1195</v>
      </c>
      <c r="E945" s="964">
        <v>0.25799867479674798</v>
      </c>
    </row>
    <row r="946" spans="2:5" outlineLevel="1" x14ac:dyDescent="0.35">
      <c r="B946" s="963" t="s">
        <v>7022</v>
      </c>
      <c r="C946" s="963" t="s">
        <v>284</v>
      </c>
      <c r="D946" s="959" t="s">
        <v>1196</v>
      </c>
      <c r="E946" s="964">
        <v>3.7079986991869922</v>
      </c>
    </row>
    <row r="947" spans="2:5" outlineLevel="1" x14ac:dyDescent="0.35">
      <c r="B947" s="963" t="s">
        <v>7023</v>
      </c>
      <c r="C947" s="963" t="s">
        <v>284</v>
      </c>
      <c r="D947" s="959" t="s">
        <v>1197</v>
      </c>
      <c r="E947" s="964">
        <v>0.35730957723577239</v>
      </c>
    </row>
    <row r="948" spans="2:5" outlineLevel="1" x14ac:dyDescent="0.35">
      <c r="B948" s="963" t="s">
        <v>7024</v>
      </c>
      <c r="C948" s="963" t="s">
        <v>284</v>
      </c>
      <c r="D948" s="959" t="s">
        <v>1198</v>
      </c>
      <c r="E948" s="964">
        <v>3.8073095934959347</v>
      </c>
    </row>
    <row r="949" spans="2:5" outlineLevel="1" x14ac:dyDescent="0.35">
      <c r="B949" s="963" t="s">
        <v>7025</v>
      </c>
      <c r="C949" s="963" t="s">
        <v>284</v>
      </c>
      <c r="D949" s="959" t="s">
        <v>1199</v>
      </c>
      <c r="E949" s="964">
        <v>0.23660018699186991</v>
      </c>
    </row>
    <row r="950" spans="2:5" outlineLevel="1" x14ac:dyDescent="0.35">
      <c r="B950" s="963" t="s">
        <v>7026</v>
      </c>
      <c r="C950" s="963" t="s">
        <v>284</v>
      </c>
      <c r="D950" s="959" t="s">
        <v>1200</v>
      </c>
      <c r="E950" s="964">
        <v>3.6866001626016263</v>
      </c>
    </row>
    <row r="951" spans="2:5" outlineLevel="1" x14ac:dyDescent="0.35">
      <c r="B951" s="963" t="s">
        <v>7027</v>
      </c>
      <c r="C951" s="963" t="s">
        <v>284</v>
      </c>
      <c r="D951" s="959" t="s">
        <v>1201</v>
      </c>
      <c r="E951" s="964">
        <v>0.23660018699186991</v>
      </c>
    </row>
    <row r="952" spans="2:5" outlineLevel="1" x14ac:dyDescent="0.35">
      <c r="B952" s="963" t="s">
        <v>7028</v>
      </c>
      <c r="C952" s="963" t="s">
        <v>284</v>
      </c>
      <c r="D952" s="959" t="s">
        <v>1202</v>
      </c>
      <c r="E952" s="964">
        <v>0.24812244715447154</v>
      </c>
    </row>
    <row r="953" spans="2:5" outlineLevel="1" x14ac:dyDescent="0.35">
      <c r="B953" s="963" t="s">
        <v>7029</v>
      </c>
      <c r="C953" s="963" t="s">
        <v>284</v>
      </c>
      <c r="D953" s="959" t="s">
        <v>1203</v>
      </c>
      <c r="E953" s="964">
        <v>3.6981224390243903</v>
      </c>
    </row>
    <row r="954" spans="2:5" outlineLevel="1" x14ac:dyDescent="0.35">
      <c r="B954" s="963" t="s">
        <v>7030</v>
      </c>
      <c r="C954" s="963" t="s">
        <v>284</v>
      </c>
      <c r="D954" s="959" t="s">
        <v>1204</v>
      </c>
      <c r="E954" s="964">
        <v>0.23385679674796747</v>
      </c>
    </row>
    <row r="955" spans="2:5" outlineLevel="1" x14ac:dyDescent="0.35">
      <c r="B955" s="963" t="s">
        <v>7031</v>
      </c>
      <c r="C955" s="963" t="s">
        <v>284</v>
      </c>
      <c r="D955" s="959" t="s">
        <v>1205</v>
      </c>
      <c r="E955" s="964">
        <v>3.6838568292682927</v>
      </c>
    </row>
    <row r="956" spans="2:5" outlineLevel="1" x14ac:dyDescent="0.35">
      <c r="B956" s="963" t="s">
        <v>7032</v>
      </c>
      <c r="C956" s="963" t="s">
        <v>284</v>
      </c>
      <c r="D956" s="959" t="s">
        <v>1206</v>
      </c>
      <c r="E956" s="964">
        <v>0.2404409430894309</v>
      </c>
    </row>
    <row r="957" spans="2:5" outlineLevel="1" x14ac:dyDescent="0.35">
      <c r="B957" s="963" t="s">
        <v>7033</v>
      </c>
      <c r="C957" s="963" t="s">
        <v>284</v>
      </c>
      <c r="D957" s="959" t="s">
        <v>1207</v>
      </c>
      <c r="E957" s="964">
        <v>3.6904409756097558</v>
      </c>
    </row>
    <row r="958" spans="2:5" outlineLevel="1" x14ac:dyDescent="0.35">
      <c r="B958" s="963" t="s">
        <v>7034</v>
      </c>
      <c r="C958" s="963" t="s">
        <v>284</v>
      </c>
      <c r="D958" s="959" t="s">
        <v>1208</v>
      </c>
      <c r="E958" s="964">
        <v>0.23385679674796747</v>
      </c>
    </row>
    <row r="959" spans="2:5" outlineLevel="1" x14ac:dyDescent="0.35">
      <c r="B959" s="963" t="s">
        <v>7035</v>
      </c>
      <c r="C959" s="963" t="s">
        <v>284</v>
      </c>
      <c r="D959" s="959" t="s">
        <v>1209</v>
      </c>
      <c r="E959" s="964">
        <v>3.6838568292682927</v>
      </c>
    </row>
    <row r="960" spans="2:5" outlineLevel="1" x14ac:dyDescent="0.35">
      <c r="B960" s="963" t="s">
        <v>7036</v>
      </c>
      <c r="C960" s="963" t="s">
        <v>284</v>
      </c>
      <c r="D960" s="959" t="s">
        <v>1210</v>
      </c>
      <c r="E960" s="964">
        <v>0.2673262195121951</v>
      </c>
    </row>
    <row r="961" spans="2:5" outlineLevel="1" x14ac:dyDescent="0.35">
      <c r="B961" s="963" t="s">
        <v>7037</v>
      </c>
      <c r="C961" s="963" t="s">
        <v>284</v>
      </c>
      <c r="D961" s="959" t="s">
        <v>1211</v>
      </c>
      <c r="E961" s="964">
        <v>3.7173261788617884</v>
      </c>
    </row>
    <row r="962" spans="2:5" outlineLevel="1" x14ac:dyDescent="0.35">
      <c r="B962" s="963" t="s">
        <v>7038</v>
      </c>
      <c r="C962" s="963" t="s">
        <v>284</v>
      </c>
      <c r="D962" s="959" t="s">
        <v>1212</v>
      </c>
      <c r="E962" s="964">
        <v>0.33755713008130084</v>
      </c>
    </row>
    <row r="963" spans="2:5" outlineLevel="1" x14ac:dyDescent="0.35">
      <c r="B963" s="963" t="s">
        <v>7039</v>
      </c>
      <c r="C963" s="963" t="s">
        <v>284</v>
      </c>
      <c r="D963" s="959" t="s">
        <v>1213</v>
      </c>
      <c r="E963" s="964">
        <v>0.1675571300813008</v>
      </c>
    </row>
    <row r="964" spans="2:5" outlineLevel="1" x14ac:dyDescent="0.35">
      <c r="B964" s="963" t="s">
        <v>7040</v>
      </c>
      <c r="C964" s="963" t="s">
        <v>284</v>
      </c>
      <c r="D964" s="959" t="s">
        <v>1214</v>
      </c>
      <c r="E964" s="964">
        <v>3.6986711382113819</v>
      </c>
    </row>
    <row r="965" spans="2:5" outlineLevel="1" x14ac:dyDescent="0.35">
      <c r="B965" s="963" t="s">
        <v>7041</v>
      </c>
      <c r="C965" s="963" t="s">
        <v>284</v>
      </c>
      <c r="D965" s="959" t="s">
        <v>1215</v>
      </c>
      <c r="E965" s="964">
        <v>0.24263565853658539</v>
      </c>
    </row>
    <row r="966" spans="2:5" outlineLevel="1" x14ac:dyDescent="0.35">
      <c r="B966" s="963" t="s">
        <v>7042</v>
      </c>
      <c r="C966" s="963" t="s">
        <v>284</v>
      </c>
      <c r="D966" s="959" t="s">
        <v>1216</v>
      </c>
      <c r="E966" s="964">
        <v>3.6926356910569105</v>
      </c>
    </row>
    <row r="967" spans="2:5" outlineLevel="1" x14ac:dyDescent="0.35">
      <c r="B967" s="963" t="s">
        <v>7043</v>
      </c>
      <c r="C967" s="963" t="s">
        <v>284</v>
      </c>
      <c r="D967" s="959" t="s">
        <v>1217</v>
      </c>
      <c r="E967" s="964">
        <v>0.24263565853658539</v>
      </c>
    </row>
    <row r="968" spans="2:5" outlineLevel="1" x14ac:dyDescent="0.35">
      <c r="B968" s="963" t="s">
        <v>7044</v>
      </c>
      <c r="C968" s="963" t="s">
        <v>284</v>
      </c>
      <c r="D968" s="959" t="s">
        <v>1218</v>
      </c>
      <c r="E968" s="964">
        <v>3.6926356910569105</v>
      </c>
    </row>
    <row r="969" spans="2:5" outlineLevel="1" x14ac:dyDescent="0.35">
      <c r="B969" s="963" t="s">
        <v>7045</v>
      </c>
      <c r="C969" s="963" t="s">
        <v>284</v>
      </c>
      <c r="D969" s="959" t="s">
        <v>1219</v>
      </c>
      <c r="E969" s="964">
        <v>0.24702508943089432</v>
      </c>
    </row>
    <row r="970" spans="2:5" outlineLevel="1" x14ac:dyDescent="0.35">
      <c r="B970" s="963" t="s">
        <v>7046</v>
      </c>
      <c r="C970" s="963" t="s">
        <v>284</v>
      </c>
      <c r="D970" s="959" t="s">
        <v>1220</v>
      </c>
      <c r="E970" s="964">
        <v>3.6970251219512194</v>
      </c>
    </row>
    <row r="971" spans="2:5" outlineLevel="1" x14ac:dyDescent="0.35">
      <c r="B971" s="963" t="s">
        <v>7047</v>
      </c>
      <c r="C971" s="963" t="s">
        <v>284</v>
      </c>
      <c r="D971" s="959" t="s">
        <v>1221</v>
      </c>
      <c r="E971" s="964">
        <v>0.19589059349593496</v>
      </c>
    </row>
    <row r="972" spans="2:5" outlineLevel="1" x14ac:dyDescent="0.35">
      <c r="B972" s="963" t="s">
        <v>7048</v>
      </c>
      <c r="C972" s="963" t="s">
        <v>284</v>
      </c>
      <c r="D972" s="959" t="s">
        <v>1222</v>
      </c>
      <c r="E972" s="964">
        <v>0.24867113008130082</v>
      </c>
    </row>
    <row r="973" spans="2:5" outlineLevel="1" x14ac:dyDescent="0.35">
      <c r="B973" s="963" t="s">
        <v>7049</v>
      </c>
      <c r="C973" s="963" t="s">
        <v>284</v>
      </c>
      <c r="D973" s="959" t="s">
        <v>1223</v>
      </c>
      <c r="E973" s="964">
        <v>0.25415791869918702</v>
      </c>
    </row>
    <row r="974" spans="2:5" outlineLevel="1" x14ac:dyDescent="0.35">
      <c r="B974" s="963" t="s">
        <v>7050</v>
      </c>
      <c r="C974" s="963" t="s">
        <v>284</v>
      </c>
      <c r="D974" s="959" t="s">
        <v>1224</v>
      </c>
      <c r="E974" s="964">
        <v>3.7041578861788618</v>
      </c>
    </row>
    <row r="975" spans="2:5" outlineLevel="1" x14ac:dyDescent="0.35">
      <c r="B975" s="963" t="s">
        <v>7051</v>
      </c>
      <c r="C975" s="963" t="s">
        <v>284</v>
      </c>
      <c r="D975" s="959" t="s">
        <v>1225</v>
      </c>
      <c r="E975" s="964">
        <v>0.27906357723577235</v>
      </c>
    </row>
    <row r="976" spans="2:5" outlineLevel="1" x14ac:dyDescent="0.35">
      <c r="B976" s="963" t="s">
        <v>7052</v>
      </c>
      <c r="C976" s="963" t="s">
        <v>284</v>
      </c>
      <c r="D976" s="959" t="s">
        <v>1226</v>
      </c>
      <c r="E976" s="964">
        <v>0.29091941463414633</v>
      </c>
    </row>
    <row r="977" spans="2:5" outlineLevel="1" x14ac:dyDescent="0.35">
      <c r="B977" s="963" t="s">
        <v>7053</v>
      </c>
      <c r="C977" s="963" t="s">
        <v>284</v>
      </c>
      <c r="D977" s="959" t="s">
        <v>1227</v>
      </c>
      <c r="E977" s="964">
        <v>3.740919430894309</v>
      </c>
    </row>
    <row r="978" spans="2:5" outlineLevel="1" x14ac:dyDescent="0.35">
      <c r="B978" s="963" t="s">
        <v>7054</v>
      </c>
      <c r="C978" s="963" t="s">
        <v>284</v>
      </c>
      <c r="D978" s="959" t="s">
        <v>1228</v>
      </c>
      <c r="E978" s="964">
        <v>0.24373301626016261</v>
      </c>
    </row>
    <row r="979" spans="2:5" outlineLevel="1" x14ac:dyDescent="0.35">
      <c r="B979" s="963" t="s">
        <v>7055</v>
      </c>
      <c r="C979" s="963" t="s">
        <v>284</v>
      </c>
      <c r="D979" s="959" t="s">
        <v>1229</v>
      </c>
      <c r="E979" s="964">
        <v>3.6937330081300814</v>
      </c>
    </row>
    <row r="980" spans="2:5" outlineLevel="1" x14ac:dyDescent="0.35">
      <c r="B980" s="963" t="s">
        <v>7056</v>
      </c>
      <c r="C980" s="963" t="s">
        <v>284</v>
      </c>
      <c r="D980" s="959" t="s">
        <v>1230</v>
      </c>
      <c r="E980" s="964">
        <v>0.24702508943089432</v>
      </c>
    </row>
    <row r="981" spans="2:5" outlineLevel="1" x14ac:dyDescent="0.35">
      <c r="B981" s="963" t="s">
        <v>7057</v>
      </c>
      <c r="C981" s="963" t="s">
        <v>284</v>
      </c>
      <c r="D981" s="959" t="s">
        <v>1231</v>
      </c>
      <c r="E981" s="964">
        <v>3.6970251219512194</v>
      </c>
    </row>
    <row r="982" spans="2:5" outlineLevel="1" x14ac:dyDescent="0.35">
      <c r="B982" s="963" t="s">
        <v>7058</v>
      </c>
      <c r="C982" s="963" t="s">
        <v>284</v>
      </c>
      <c r="D982" s="959" t="s">
        <v>1232</v>
      </c>
      <c r="E982" s="964">
        <v>0.53261836585365852</v>
      </c>
    </row>
    <row r="983" spans="2:5" outlineLevel="1" x14ac:dyDescent="0.35">
      <c r="B983" s="963" t="s">
        <v>7059</v>
      </c>
      <c r="C983" s="963" t="s">
        <v>284</v>
      </c>
      <c r="D983" s="959" t="s">
        <v>1233</v>
      </c>
      <c r="E983" s="964">
        <v>3.98261837398374</v>
      </c>
    </row>
    <row r="984" spans="2:5" outlineLevel="1" x14ac:dyDescent="0.35">
      <c r="B984" s="963" t="s">
        <v>7060</v>
      </c>
      <c r="C984" s="963" t="s">
        <v>284</v>
      </c>
      <c r="D984" s="959" t="s">
        <v>1234</v>
      </c>
      <c r="E984" s="964">
        <v>0.27906357723577235</v>
      </c>
    </row>
    <row r="985" spans="2:5" outlineLevel="1" x14ac:dyDescent="0.35">
      <c r="B985" s="963" t="s">
        <v>7061</v>
      </c>
      <c r="C985" s="963" t="s">
        <v>284</v>
      </c>
      <c r="D985" s="959" t="s">
        <v>1235</v>
      </c>
      <c r="E985" s="964">
        <v>0.27906357723577235</v>
      </c>
    </row>
    <row r="986" spans="2:5" outlineLevel="1" x14ac:dyDescent="0.35">
      <c r="B986" s="963" t="s">
        <v>7062</v>
      </c>
      <c r="C986" s="963" t="s">
        <v>284</v>
      </c>
      <c r="D986" s="959" t="s">
        <v>1236</v>
      </c>
      <c r="E986" s="964">
        <v>0.25470660162601627</v>
      </c>
    </row>
    <row r="987" spans="2:5" outlineLevel="1" x14ac:dyDescent="0.35">
      <c r="B987" s="963" t="s">
        <v>7063</v>
      </c>
      <c r="C987" s="963" t="s">
        <v>284</v>
      </c>
      <c r="D987" s="959" t="s">
        <v>1237</v>
      </c>
      <c r="E987" s="964">
        <v>3.7047065853658538</v>
      </c>
    </row>
    <row r="988" spans="2:5" outlineLevel="1" x14ac:dyDescent="0.35">
      <c r="B988" s="963" t="s">
        <v>7064</v>
      </c>
      <c r="C988" s="963" t="s">
        <v>284</v>
      </c>
      <c r="D988" s="959" t="s">
        <v>1238</v>
      </c>
      <c r="E988" s="964">
        <v>0.34249524390243902</v>
      </c>
    </row>
    <row r="989" spans="2:5" outlineLevel="1" x14ac:dyDescent="0.35">
      <c r="B989" s="963" t="s">
        <v>7065</v>
      </c>
      <c r="C989" s="963" t="s">
        <v>284</v>
      </c>
      <c r="D989" s="959" t="s">
        <v>1239</v>
      </c>
      <c r="E989" s="964">
        <v>0.22458960975609754</v>
      </c>
    </row>
    <row r="990" spans="2:5" outlineLevel="1" x14ac:dyDescent="0.35">
      <c r="B990" s="963" t="s">
        <v>7066</v>
      </c>
      <c r="C990" s="963" t="s">
        <v>284</v>
      </c>
      <c r="D990" s="959" t="s">
        <v>1240</v>
      </c>
      <c r="E990" s="964">
        <v>0.24592773170731708</v>
      </c>
    </row>
    <row r="991" spans="2:5" outlineLevel="1" x14ac:dyDescent="0.35">
      <c r="B991" s="963" t="s">
        <v>7067</v>
      </c>
      <c r="C991" s="963" t="s">
        <v>284</v>
      </c>
      <c r="D991" s="959" t="s">
        <v>1241</v>
      </c>
      <c r="E991" s="964">
        <v>3.6959277235772356</v>
      </c>
    </row>
    <row r="992" spans="2:5" outlineLevel="1" x14ac:dyDescent="0.35">
      <c r="B992" s="963" t="s">
        <v>7068</v>
      </c>
      <c r="C992" s="963" t="s">
        <v>284</v>
      </c>
      <c r="D992" s="959" t="s">
        <v>1242</v>
      </c>
      <c r="E992" s="964">
        <v>0.29695488617886179</v>
      </c>
    </row>
    <row r="993" spans="2:5" outlineLevel="1" x14ac:dyDescent="0.35">
      <c r="B993" s="963" t="s">
        <v>7069</v>
      </c>
      <c r="C993" s="963" t="s">
        <v>284</v>
      </c>
      <c r="D993" s="959" t="s">
        <v>1243</v>
      </c>
      <c r="E993" s="964">
        <v>3.7469548780487809</v>
      </c>
    </row>
    <row r="994" spans="2:5" outlineLevel="1" x14ac:dyDescent="0.35">
      <c r="B994" s="963" t="s">
        <v>7070</v>
      </c>
      <c r="C994" s="963" t="s">
        <v>284</v>
      </c>
      <c r="D994" s="959" t="s">
        <v>1244</v>
      </c>
      <c r="E994" s="964">
        <v>0.30847714634146345</v>
      </c>
    </row>
    <row r="995" spans="2:5" outlineLevel="1" x14ac:dyDescent="0.35">
      <c r="B995" s="963" t="s">
        <v>7071</v>
      </c>
      <c r="C995" s="963" t="s">
        <v>284</v>
      </c>
      <c r="D995" s="959" t="s">
        <v>1245</v>
      </c>
      <c r="E995" s="964">
        <v>3.758477154471545</v>
      </c>
    </row>
    <row r="996" spans="2:5" outlineLevel="1" x14ac:dyDescent="0.35">
      <c r="B996" s="963" t="s">
        <v>7072</v>
      </c>
      <c r="C996" s="963" t="s">
        <v>284</v>
      </c>
      <c r="D996" s="959" t="s">
        <v>1246</v>
      </c>
      <c r="E996" s="964">
        <v>0.2750077235772358</v>
      </c>
    </row>
    <row r="997" spans="2:5" outlineLevel="1" x14ac:dyDescent="0.35">
      <c r="B997" s="963" t="s">
        <v>7073</v>
      </c>
      <c r="C997" s="963" t="s">
        <v>284</v>
      </c>
      <c r="D997" s="959" t="s">
        <v>1247</v>
      </c>
      <c r="E997" s="964">
        <v>3.7250077235772356</v>
      </c>
    </row>
    <row r="998" spans="2:5" outlineLevel="1" x14ac:dyDescent="0.35">
      <c r="B998" s="963" t="s">
        <v>7074</v>
      </c>
      <c r="C998" s="963" t="s">
        <v>284</v>
      </c>
      <c r="D998" s="959" t="s">
        <v>1248</v>
      </c>
      <c r="E998" s="964">
        <v>0.25360924390243905</v>
      </c>
    </row>
    <row r="999" spans="2:5" outlineLevel="1" x14ac:dyDescent="0.35">
      <c r="B999" s="963" t="s">
        <v>7075</v>
      </c>
      <c r="C999" s="963" t="s">
        <v>284</v>
      </c>
      <c r="D999" s="959" t="s">
        <v>1249</v>
      </c>
      <c r="E999" s="964">
        <v>3.7036092682926829</v>
      </c>
    </row>
    <row r="1000" spans="2:5" outlineLevel="1" x14ac:dyDescent="0.35">
      <c r="B1000" s="963" t="s">
        <v>7076</v>
      </c>
      <c r="C1000" s="963" t="s">
        <v>284</v>
      </c>
      <c r="D1000" s="959" t="s">
        <v>1250</v>
      </c>
      <c r="E1000" s="964">
        <v>0.40065521951219513</v>
      </c>
    </row>
    <row r="1001" spans="2:5" outlineLevel="1" x14ac:dyDescent="0.35">
      <c r="B1001" s="963" t="s">
        <v>7077</v>
      </c>
      <c r="C1001" s="963" t="s">
        <v>284</v>
      </c>
      <c r="D1001" s="959" t="s">
        <v>1251</v>
      </c>
      <c r="E1001" s="964">
        <v>0.27906357723577235</v>
      </c>
    </row>
    <row r="1002" spans="2:5" outlineLevel="1" x14ac:dyDescent="0.35">
      <c r="B1002" s="963" t="s">
        <v>7078</v>
      </c>
      <c r="C1002" s="963" t="s">
        <v>284</v>
      </c>
      <c r="D1002" s="959" t="s">
        <v>1252</v>
      </c>
      <c r="E1002" s="964">
        <v>0.24102365040650409</v>
      </c>
    </row>
    <row r="1003" spans="2:5" outlineLevel="1" x14ac:dyDescent="0.35">
      <c r="B1003" s="963" t="s">
        <v>7079</v>
      </c>
      <c r="C1003" s="963" t="s">
        <v>284</v>
      </c>
      <c r="D1003" s="959" t="s">
        <v>1253</v>
      </c>
      <c r="E1003" s="964">
        <v>0.16964147967479673</v>
      </c>
    </row>
    <row r="1004" spans="2:5" outlineLevel="1" x14ac:dyDescent="0.35">
      <c r="B1004" s="963" t="s">
        <v>7080</v>
      </c>
      <c r="C1004" s="963" t="s">
        <v>284</v>
      </c>
      <c r="D1004" s="959" t="s">
        <v>1254</v>
      </c>
      <c r="E1004" s="964">
        <v>0.20916623577235774</v>
      </c>
    </row>
    <row r="1005" spans="2:5" outlineLevel="1" x14ac:dyDescent="0.35">
      <c r="B1005" s="963" t="s">
        <v>7081</v>
      </c>
      <c r="C1005" s="963" t="s">
        <v>284</v>
      </c>
      <c r="D1005" s="959" t="s">
        <v>1255</v>
      </c>
      <c r="E1005" s="964">
        <v>0.26513149593495933</v>
      </c>
    </row>
    <row r="1006" spans="2:5" outlineLevel="1" x14ac:dyDescent="0.35">
      <c r="B1006" s="963" t="s">
        <v>7082</v>
      </c>
      <c r="C1006" s="963" t="s">
        <v>284</v>
      </c>
      <c r="D1006" s="959" t="s">
        <v>1256</v>
      </c>
      <c r="E1006" s="964">
        <v>3.7151314634146346</v>
      </c>
    </row>
    <row r="1007" spans="2:5" outlineLevel="1" x14ac:dyDescent="0.35">
      <c r="B1007" s="963" t="s">
        <v>7083</v>
      </c>
      <c r="C1007" s="963" t="s">
        <v>284</v>
      </c>
      <c r="D1007" s="959" t="s">
        <v>1257</v>
      </c>
      <c r="E1007" s="964">
        <v>0.27906357723577235</v>
      </c>
    </row>
    <row r="1008" spans="2:5" outlineLevel="1" x14ac:dyDescent="0.35">
      <c r="B1008" s="963" t="s">
        <v>7084</v>
      </c>
      <c r="C1008" s="963" t="s">
        <v>284</v>
      </c>
      <c r="D1008" s="959" t="s">
        <v>1258</v>
      </c>
      <c r="E1008" s="964">
        <v>0.27906357723577235</v>
      </c>
    </row>
    <row r="1009" spans="2:5" outlineLevel="1" x14ac:dyDescent="0.35">
      <c r="B1009" s="963" t="s">
        <v>7085</v>
      </c>
      <c r="C1009" s="963" t="s">
        <v>284</v>
      </c>
      <c r="D1009" s="959" t="s">
        <v>1259</v>
      </c>
      <c r="E1009" s="964">
        <v>0.26074206504065039</v>
      </c>
    </row>
    <row r="1010" spans="2:5" outlineLevel="1" x14ac:dyDescent="0.35">
      <c r="B1010" s="963" t="s">
        <v>7086</v>
      </c>
      <c r="C1010" s="963" t="s">
        <v>284</v>
      </c>
      <c r="D1010" s="959" t="s">
        <v>1260</v>
      </c>
      <c r="E1010" s="964">
        <v>3.7107420325203253</v>
      </c>
    </row>
    <row r="1011" spans="2:5" outlineLevel="1" x14ac:dyDescent="0.35">
      <c r="B1011" s="963" t="s">
        <v>7087</v>
      </c>
      <c r="C1011" s="963" t="s">
        <v>284</v>
      </c>
      <c r="D1011" s="959" t="s">
        <v>1261</v>
      </c>
      <c r="E1011" s="964">
        <v>0.27906357723577235</v>
      </c>
    </row>
    <row r="1012" spans="2:5" outlineLevel="1" x14ac:dyDescent="0.35">
      <c r="B1012" s="963" t="s">
        <v>7088</v>
      </c>
      <c r="C1012" s="963" t="s">
        <v>284</v>
      </c>
      <c r="D1012" s="959" t="s">
        <v>1262</v>
      </c>
      <c r="E1012" s="964">
        <v>0.31710350406504068</v>
      </c>
    </row>
    <row r="1013" spans="2:5" outlineLevel="1" x14ac:dyDescent="0.35">
      <c r="B1013" s="963" t="s">
        <v>7089</v>
      </c>
      <c r="C1013" s="963" t="s">
        <v>284</v>
      </c>
      <c r="D1013" s="959" t="s">
        <v>1263</v>
      </c>
      <c r="E1013" s="964">
        <v>0.40257795121951223</v>
      </c>
    </row>
    <row r="1014" spans="2:5" outlineLevel="1" x14ac:dyDescent="0.35">
      <c r="B1014" s="963" t="s">
        <v>7090</v>
      </c>
      <c r="C1014" s="963" t="s">
        <v>284</v>
      </c>
      <c r="D1014" s="959" t="s">
        <v>1264</v>
      </c>
      <c r="E1014" s="964">
        <v>3.8525779674796747</v>
      </c>
    </row>
    <row r="1015" spans="2:5" outlineLevel="1" x14ac:dyDescent="0.35">
      <c r="B1015" s="963" t="s">
        <v>7091</v>
      </c>
      <c r="C1015" s="963" t="s">
        <v>284</v>
      </c>
      <c r="D1015" s="959" t="s">
        <v>1265</v>
      </c>
      <c r="E1015" s="964">
        <v>0.17483417886178862</v>
      </c>
    </row>
    <row r="1016" spans="2:5" outlineLevel="1" x14ac:dyDescent="0.35">
      <c r="B1016" s="963" t="s">
        <v>7092</v>
      </c>
      <c r="C1016" s="963" t="s">
        <v>284</v>
      </c>
      <c r="D1016" s="959" t="s">
        <v>1266</v>
      </c>
      <c r="E1016" s="964">
        <v>0.27906357723577235</v>
      </c>
    </row>
    <row r="1017" spans="2:5" outlineLevel="1" x14ac:dyDescent="0.35">
      <c r="B1017" s="963" t="s">
        <v>7093</v>
      </c>
      <c r="C1017" s="963" t="s">
        <v>284</v>
      </c>
      <c r="D1017" s="959" t="s">
        <v>1267</v>
      </c>
      <c r="E1017" s="964">
        <v>0.3002469593495935</v>
      </c>
    </row>
    <row r="1018" spans="2:5" outlineLevel="1" x14ac:dyDescent="0.35">
      <c r="B1018" s="963" t="s">
        <v>7094</v>
      </c>
      <c r="C1018" s="963" t="s">
        <v>284</v>
      </c>
      <c r="D1018" s="959" t="s">
        <v>1268</v>
      </c>
      <c r="E1018" s="964">
        <v>3.7502469918699188</v>
      </c>
    </row>
    <row r="1019" spans="2:5" outlineLevel="1" x14ac:dyDescent="0.35">
      <c r="B1019" s="963" t="s">
        <v>7095</v>
      </c>
      <c r="C1019" s="963" t="s">
        <v>284</v>
      </c>
      <c r="D1019" s="959" t="s">
        <v>1269</v>
      </c>
      <c r="E1019" s="964">
        <v>0.23385679674796747</v>
      </c>
    </row>
    <row r="1020" spans="2:5" outlineLevel="1" x14ac:dyDescent="0.35">
      <c r="B1020" s="963" t="s">
        <v>7096</v>
      </c>
      <c r="C1020" s="963" t="s">
        <v>284</v>
      </c>
      <c r="D1020" s="959" t="s">
        <v>1270</v>
      </c>
      <c r="E1020" s="964">
        <v>3.6838568292682927</v>
      </c>
    </row>
    <row r="1021" spans="2:5" outlineLevel="1" x14ac:dyDescent="0.35">
      <c r="B1021" s="963" t="s">
        <v>7097</v>
      </c>
      <c r="C1021" s="963" t="s">
        <v>284</v>
      </c>
      <c r="D1021" s="959" t="s">
        <v>1271</v>
      </c>
      <c r="E1021" s="964">
        <v>0.25031716260162601</v>
      </c>
    </row>
    <row r="1022" spans="2:5" outlineLevel="1" x14ac:dyDescent="0.35">
      <c r="B1022" s="963" t="s">
        <v>7098</v>
      </c>
      <c r="C1022" s="963" t="s">
        <v>284</v>
      </c>
      <c r="D1022" s="959" t="s">
        <v>1272</v>
      </c>
      <c r="E1022" s="964">
        <v>3.700317154471545</v>
      </c>
    </row>
    <row r="1023" spans="2:5" outlineLevel="1" x14ac:dyDescent="0.35">
      <c r="B1023" s="963" t="s">
        <v>7099</v>
      </c>
      <c r="C1023" s="963" t="s">
        <v>284</v>
      </c>
      <c r="D1023" s="959" t="s">
        <v>1273</v>
      </c>
      <c r="E1023" s="964">
        <v>0.20298372357723579</v>
      </c>
    </row>
    <row r="1024" spans="2:5" outlineLevel="1" x14ac:dyDescent="0.35">
      <c r="B1024" s="963" t="s">
        <v>7100</v>
      </c>
      <c r="C1024" s="963" t="s">
        <v>284</v>
      </c>
      <c r="D1024" s="959" t="s">
        <v>1274</v>
      </c>
      <c r="E1024" s="964">
        <v>0.20298372357723579</v>
      </c>
    </row>
    <row r="1025" spans="2:5" outlineLevel="1" x14ac:dyDescent="0.35">
      <c r="B1025" s="963" t="s">
        <v>7101</v>
      </c>
      <c r="C1025" s="963" t="s">
        <v>284</v>
      </c>
      <c r="D1025" s="959" t="s">
        <v>1275</v>
      </c>
      <c r="E1025" s="964">
        <v>0.26787489430894312</v>
      </c>
    </row>
    <row r="1026" spans="2:5" outlineLevel="1" x14ac:dyDescent="0.35">
      <c r="B1026" s="963" t="s">
        <v>7102</v>
      </c>
      <c r="C1026" s="963" t="s">
        <v>284</v>
      </c>
      <c r="D1026" s="959" t="s">
        <v>1276</v>
      </c>
      <c r="E1026" s="964">
        <v>3.7178748780487805</v>
      </c>
    </row>
    <row r="1027" spans="2:5" outlineLevel="1" x14ac:dyDescent="0.35">
      <c r="B1027" s="963" t="s">
        <v>7103</v>
      </c>
      <c r="C1027" s="963" t="s">
        <v>284</v>
      </c>
      <c r="D1027" s="959" t="s">
        <v>1277</v>
      </c>
      <c r="E1027" s="964">
        <v>0.24592773170731708</v>
      </c>
    </row>
    <row r="1028" spans="2:5" outlineLevel="1" x14ac:dyDescent="0.35">
      <c r="B1028" s="963" t="s">
        <v>7104</v>
      </c>
      <c r="C1028" s="963" t="s">
        <v>284</v>
      </c>
      <c r="D1028" s="959" t="s">
        <v>1278</v>
      </c>
      <c r="E1028" s="964">
        <v>3.6959277235772356</v>
      </c>
    </row>
    <row r="1029" spans="2:5" outlineLevel="1" x14ac:dyDescent="0.35">
      <c r="B1029" s="963" t="s">
        <v>7105</v>
      </c>
      <c r="C1029" s="963" t="s">
        <v>284</v>
      </c>
      <c r="D1029" s="959" t="s">
        <v>1279</v>
      </c>
      <c r="E1029" s="964">
        <v>0.20298372357723579</v>
      </c>
    </row>
    <row r="1030" spans="2:5" outlineLevel="1" x14ac:dyDescent="0.35">
      <c r="B1030" s="963" t="s">
        <v>7106</v>
      </c>
      <c r="C1030" s="963" t="s">
        <v>284</v>
      </c>
      <c r="D1030" s="959" t="s">
        <v>1280</v>
      </c>
      <c r="E1030" s="964">
        <v>0.20298372357723579</v>
      </c>
    </row>
    <row r="1031" spans="2:5" outlineLevel="1" x14ac:dyDescent="0.35">
      <c r="B1031" s="963" t="s">
        <v>7107</v>
      </c>
      <c r="C1031" s="963" t="s">
        <v>284</v>
      </c>
      <c r="D1031" s="959" t="s">
        <v>1271</v>
      </c>
      <c r="E1031" s="964">
        <v>0.20298372357723579</v>
      </c>
    </row>
    <row r="1032" spans="2:5" outlineLevel="1" x14ac:dyDescent="0.35">
      <c r="B1032" s="963" t="s">
        <v>7108</v>
      </c>
      <c r="C1032" s="963" t="s">
        <v>284</v>
      </c>
      <c r="D1032" s="959" t="s">
        <v>1281</v>
      </c>
      <c r="E1032" s="964">
        <v>0.2903339756097561</v>
      </c>
    </row>
    <row r="1033" spans="2:5" outlineLevel="1" x14ac:dyDescent="0.35">
      <c r="B1033" s="963" t="s">
        <v>7109</v>
      </c>
      <c r="C1033" s="963" t="s">
        <v>284</v>
      </c>
      <c r="D1033" s="959" t="s">
        <v>1282</v>
      </c>
      <c r="E1033" s="964">
        <v>0.31067186178861789</v>
      </c>
    </row>
    <row r="1034" spans="2:5" outlineLevel="1" x14ac:dyDescent="0.35">
      <c r="B1034" s="963" t="s">
        <v>7110</v>
      </c>
      <c r="C1034" s="963" t="s">
        <v>284</v>
      </c>
      <c r="D1034" s="959" t="s">
        <v>1283</v>
      </c>
      <c r="E1034" s="964">
        <v>3.7403339837398377</v>
      </c>
    </row>
    <row r="1035" spans="2:5" outlineLevel="1" x14ac:dyDescent="0.35">
      <c r="B1035" s="963" t="s">
        <v>7111</v>
      </c>
      <c r="C1035" s="963" t="s">
        <v>284</v>
      </c>
      <c r="D1035" s="959" t="s">
        <v>1284</v>
      </c>
      <c r="E1035" s="964">
        <v>0.16494380487804877</v>
      </c>
    </row>
    <row r="1036" spans="2:5" outlineLevel="1" x14ac:dyDescent="0.35">
      <c r="B1036" s="963" t="s">
        <v>7112</v>
      </c>
      <c r="C1036" s="963" t="s">
        <v>284</v>
      </c>
      <c r="D1036" s="959" t="s">
        <v>1285</v>
      </c>
      <c r="E1036" s="964">
        <v>0.2267239674796748</v>
      </c>
    </row>
    <row r="1037" spans="2:5" outlineLevel="1" x14ac:dyDescent="0.35">
      <c r="B1037" s="963" t="s">
        <v>7113</v>
      </c>
      <c r="C1037" s="963" t="s">
        <v>284</v>
      </c>
      <c r="D1037" s="959" t="s">
        <v>1286</v>
      </c>
      <c r="E1037" s="964">
        <v>3.6767239837398371</v>
      </c>
    </row>
    <row r="1038" spans="2:5" outlineLevel="1" x14ac:dyDescent="0.35">
      <c r="B1038" s="963" t="s">
        <v>7114</v>
      </c>
      <c r="C1038" s="963" t="s">
        <v>284</v>
      </c>
      <c r="D1038" s="959" t="s">
        <v>1287</v>
      </c>
      <c r="E1038" s="964">
        <v>0.27939715447154473</v>
      </c>
    </row>
    <row r="1039" spans="2:5" outlineLevel="1" x14ac:dyDescent="0.35">
      <c r="B1039" s="963" t="s">
        <v>7115</v>
      </c>
      <c r="C1039" s="963" t="s">
        <v>284</v>
      </c>
      <c r="D1039" s="959" t="s">
        <v>1288</v>
      </c>
      <c r="E1039" s="964">
        <v>3.7293971544715445</v>
      </c>
    </row>
    <row r="1040" spans="2:5" outlineLevel="1" x14ac:dyDescent="0.35">
      <c r="B1040" s="963" t="s">
        <v>7116</v>
      </c>
      <c r="C1040" s="963" t="s">
        <v>284</v>
      </c>
      <c r="D1040" s="959" t="s">
        <v>1289</v>
      </c>
      <c r="E1040" s="964">
        <v>0.24373301626016261</v>
      </c>
    </row>
    <row r="1041" spans="2:5" outlineLevel="1" x14ac:dyDescent="0.35">
      <c r="B1041" s="963" t="s">
        <v>7117</v>
      </c>
      <c r="C1041" s="963" t="s">
        <v>284</v>
      </c>
      <c r="D1041" s="959" t="s">
        <v>1290</v>
      </c>
      <c r="E1041" s="964">
        <v>3.6937330081300814</v>
      </c>
    </row>
    <row r="1042" spans="2:5" outlineLevel="1" x14ac:dyDescent="0.35">
      <c r="B1042" s="963" t="s">
        <v>7118</v>
      </c>
      <c r="C1042" s="963" t="s">
        <v>284</v>
      </c>
      <c r="D1042" s="959" t="s">
        <v>1291</v>
      </c>
      <c r="E1042" s="964">
        <v>0.28742938211382113</v>
      </c>
    </row>
    <row r="1043" spans="2:5" outlineLevel="1" x14ac:dyDescent="0.35">
      <c r="B1043" s="963" t="s">
        <v>7119</v>
      </c>
      <c r="C1043" s="963" t="s">
        <v>284</v>
      </c>
      <c r="D1043" s="959" t="s">
        <v>1292</v>
      </c>
      <c r="E1043" s="964">
        <v>3.737429349593496</v>
      </c>
    </row>
    <row r="1044" spans="2:5" outlineLevel="1" x14ac:dyDescent="0.35">
      <c r="B1044" s="963" t="s">
        <v>7120</v>
      </c>
      <c r="C1044" s="963" t="s">
        <v>284</v>
      </c>
      <c r="D1044" s="959" t="s">
        <v>1293</v>
      </c>
      <c r="E1044" s="964">
        <v>0.37120191056910568</v>
      </c>
    </row>
    <row r="1045" spans="2:5" outlineLevel="1" x14ac:dyDescent="0.35">
      <c r="B1045" s="963" t="s">
        <v>7121</v>
      </c>
      <c r="C1045" s="963" t="s">
        <v>284</v>
      </c>
      <c r="D1045" s="959" t="s">
        <v>1294</v>
      </c>
      <c r="E1045" s="964">
        <v>0.2267239674796748</v>
      </c>
    </row>
    <row r="1046" spans="2:5" outlineLevel="1" x14ac:dyDescent="0.35">
      <c r="B1046" s="963" t="s">
        <v>7122</v>
      </c>
      <c r="C1046" s="963" t="s">
        <v>284</v>
      </c>
      <c r="D1046" s="959" t="s">
        <v>1295</v>
      </c>
      <c r="E1046" s="964">
        <v>3.6767239837398371</v>
      </c>
    </row>
    <row r="1047" spans="2:5" outlineLevel="1" x14ac:dyDescent="0.35">
      <c r="B1047" s="963" t="s">
        <v>7123</v>
      </c>
      <c r="C1047" s="963" t="s">
        <v>284</v>
      </c>
      <c r="D1047" s="959" t="s">
        <v>1296</v>
      </c>
      <c r="E1047" s="964">
        <v>0.20298372357723579</v>
      </c>
    </row>
    <row r="1048" spans="2:5" outlineLevel="1" x14ac:dyDescent="0.35">
      <c r="B1048" s="963" t="s">
        <v>7124</v>
      </c>
      <c r="C1048" s="963" t="s">
        <v>284</v>
      </c>
      <c r="D1048" s="959" t="s">
        <v>1297</v>
      </c>
      <c r="E1048" s="964">
        <v>0.21410434959349595</v>
      </c>
    </row>
    <row r="1049" spans="2:5" outlineLevel="1" x14ac:dyDescent="0.35">
      <c r="B1049" s="963" t="s">
        <v>7125</v>
      </c>
      <c r="C1049" s="963" t="s">
        <v>284</v>
      </c>
      <c r="D1049" s="959" t="s">
        <v>1298</v>
      </c>
      <c r="E1049" s="964">
        <v>3.6641043902439021</v>
      </c>
    </row>
    <row r="1050" spans="2:5" outlineLevel="1" x14ac:dyDescent="0.35">
      <c r="B1050" s="963" t="s">
        <v>7126</v>
      </c>
      <c r="C1050" s="963" t="s">
        <v>284</v>
      </c>
      <c r="D1050" s="959" t="s">
        <v>1299</v>
      </c>
      <c r="E1050" s="964">
        <v>0.2333081138211382</v>
      </c>
    </row>
    <row r="1051" spans="2:5" outlineLevel="1" x14ac:dyDescent="0.35">
      <c r="B1051" s="963" t="s">
        <v>7127</v>
      </c>
      <c r="C1051" s="963" t="s">
        <v>284</v>
      </c>
      <c r="D1051" s="959" t="s">
        <v>1300</v>
      </c>
      <c r="E1051" s="964">
        <v>3.6833081300813006</v>
      </c>
    </row>
    <row r="1052" spans="2:5" outlineLevel="1" x14ac:dyDescent="0.35">
      <c r="B1052" s="963" t="s">
        <v>7128</v>
      </c>
      <c r="C1052" s="963" t="s">
        <v>284</v>
      </c>
      <c r="D1052" s="959" t="s">
        <v>1301</v>
      </c>
      <c r="E1052" s="964">
        <v>0.25799867479674798</v>
      </c>
    </row>
    <row r="1053" spans="2:5" outlineLevel="1" x14ac:dyDescent="0.35">
      <c r="B1053" s="963" t="s">
        <v>7129</v>
      </c>
      <c r="C1053" s="963" t="s">
        <v>284</v>
      </c>
      <c r="D1053" s="959" t="s">
        <v>1302</v>
      </c>
      <c r="E1053" s="964">
        <v>3.7079986991869922</v>
      </c>
    </row>
    <row r="1054" spans="2:5" outlineLevel="1" x14ac:dyDescent="0.35">
      <c r="B1054" s="963" t="s">
        <v>7130</v>
      </c>
      <c r="C1054" s="963" t="s">
        <v>284</v>
      </c>
      <c r="D1054" s="959" t="s">
        <v>1303</v>
      </c>
      <c r="E1054" s="964">
        <v>0.23769754471544716</v>
      </c>
    </row>
    <row r="1055" spans="2:5" outlineLevel="1" x14ac:dyDescent="0.35">
      <c r="B1055" s="963" t="s">
        <v>7131</v>
      </c>
      <c r="C1055" s="963" t="s">
        <v>284</v>
      </c>
      <c r="D1055" s="959" t="s">
        <v>1304</v>
      </c>
      <c r="E1055" s="964">
        <v>3.68769756097561</v>
      </c>
    </row>
    <row r="1056" spans="2:5" outlineLevel="1" x14ac:dyDescent="0.35">
      <c r="B1056" s="963" t="s">
        <v>7132</v>
      </c>
      <c r="C1056" s="963" t="s">
        <v>284</v>
      </c>
      <c r="D1056" s="959" t="s">
        <v>1305</v>
      </c>
      <c r="E1056" s="964">
        <v>0.43123147154471547</v>
      </c>
    </row>
    <row r="1057" spans="2:5" outlineLevel="1" x14ac:dyDescent="0.35">
      <c r="B1057" s="963" t="s">
        <v>7133</v>
      </c>
      <c r="C1057" s="963" t="s">
        <v>284</v>
      </c>
      <c r="D1057" s="959" t="s">
        <v>1306</v>
      </c>
      <c r="E1057" s="964">
        <v>3.8812314634146339</v>
      </c>
    </row>
    <row r="1058" spans="2:5" outlineLevel="1" x14ac:dyDescent="0.35">
      <c r="B1058" s="963" t="s">
        <v>7134</v>
      </c>
      <c r="C1058" s="963" t="s">
        <v>284</v>
      </c>
      <c r="D1058" s="959" t="s">
        <v>1307</v>
      </c>
      <c r="E1058" s="964">
        <v>0.21566369918699188</v>
      </c>
    </row>
    <row r="1059" spans="2:5" outlineLevel="1" x14ac:dyDescent="0.35">
      <c r="B1059" s="963" t="s">
        <v>7135</v>
      </c>
      <c r="C1059" s="963" t="s">
        <v>284</v>
      </c>
      <c r="D1059" s="959" t="s">
        <v>1308</v>
      </c>
      <c r="E1059" s="964">
        <v>0.23001604065040651</v>
      </c>
    </row>
    <row r="1060" spans="2:5" outlineLevel="1" x14ac:dyDescent="0.35">
      <c r="B1060" s="963" t="s">
        <v>7136</v>
      </c>
      <c r="C1060" s="963" t="s">
        <v>284</v>
      </c>
      <c r="D1060" s="959" t="s">
        <v>1309</v>
      </c>
      <c r="E1060" s="964">
        <v>3.6800160162601627</v>
      </c>
    </row>
    <row r="1061" spans="2:5" outlineLevel="1" x14ac:dyDescent="0.35">
      <c r="B1061" s="963" t="s">
        <v>7137</v>
      </c>
      <c r="C1061" s="963" t="s">
        <v>284</v>
      </c>
      <c r="D1061" s="959" t="s">
        <v>1310</v>
      </c>
      <c r="E1061" s="964">
        <v>0.22288321138211381</v>
      </c>
    </row>
    <row r="1062" spans="2:5" outlineLevel="1" x14ac:dyDescent="0.35">
      <c r="B1062" s="963" t="s">
        <v>7138</v>
      </c>
      <c r="C1062" s="963" t="s">
        <v>284</v>
      </c>
      <c r="D1062" s="959" t="s">
        <v>1311</v>
      </c>
      <c r="E1062" s="964">
        <v>0.36130934959349598</v>
      </c>
    </row>
    <row r="1063" spans="2:5" outlineLevel="1" x14ac:dyDescent="0.35">
      <c r="B1063" s="963" t="s">
        <v>7139</v>
      </c>
      <c r="C1063" s="963" t="s">
        <v>284</v>
      </c>
      <c r="D1063" s="959" t="s">
        <v>1312</v>
      </c>
      <c r="E1063" s="964">
        <v>3.811309349593496</v>
      </c>
    </row>
    <row r="1064" spans="2:5" outlineLevel="1" x14ac:dyDescent="0.35">
      <c r="B1064" s="963" t="s">
        <v>7140</v>
      </c>
      <c r="C1064" s="963" t="s">
        <v>284</v>
      </c>
      <c r="D1064" s="959" t="s">
        <v>1313</v>
      </c>
      <c r="E1064" s="964">
        <v>0.35362784552845528</v>
      </c>
    </row>
    <row r="1065" spans="2:5" outlineLevel="1" x14ac:dyDescent="0.35">
      <c r="B1065" s="963" t="s">
        <v>7141</v>
      </c>
      <c r="C1065" s="963" t="s">
        <v>284</v>
      </c>
      <c r="D1065" s="959" t="s">
        <v>1314</v>
      </c>
      <c r="E1065" s="964">
        <v>3.8036278048780487</v>
      </c>
    </row>
    <row r="1066" spans="2:5" outlineLevel="1" x14ac:dyDescent="0.35">
      <c r="B1066" s="963" t="s">
        <v>7142</v>
      </c>
      <c r="C1066" s="963" t="s">
        <v>284</v>
      </c>
      <c r="D1066" s="959" t="s">
        <v>1315</v>
      </c>
      <c r="E1066" s="964">
        <v>0.23001604065040651</v>
      </c>
    </row>
    <row r="1067" spans="2:5" outlineLevel="1" x14ac:dyDescent="0.35">
      <c r="B1067" s="963" t="s">
        <v>7143</v>
      </c>
      <c r="C1067" s="963" t="s">
        <v>284</v>
      </c>
      <c r="D1067" s="959" t="s">
        <v>1316</v>
      </c>
      <c r="E1067" s="964">
        <v>2.6430160162601624</v>
      </c>
    </row>
    <row r="1068" spans="2:5" outlineLevel="1" x14ac:dyDescent="0.35">
      <c r="B1068" s="963" t="s">
        <v>7144</v>
      </c>
      <c r="C1068" s="963" t="s">
        <v>284</v>
      </c>
      <c r="D1068" s="959" t="s">
        <v>1317</v>
      </c>
      <c r="E1068" s="964">
        <v>0.23001604065040651</v>
      </c>
    </row>
    <row r="1069" spans="2:5" outlineLevel="1" x14ac:dyDescent="0.35">
      <c r="B1069" s="963" t="s">
        <v>7145</v>
      </c>
      <c r="C1069" s="963" t="s">
        <v>284</v>
      </c>
      <c r="D1069" s="959" t="s">
        <v>1318</v>
      </c>
      <c r="E1069" s="964">
        <v>3.2490160162601622</v>
      </c>
    </row>
    <row r="1070" spans="2:5" outlineLevel="1" x14ac:dyDescent="0.35">
      <c r="B1070" s="963" t="s">
        <v>7146</v>
      </c>
      <c r="C1070" s="963" t="s">
        <v>284</v>
      </c>
      <c r="D1070" s="959" t="s">
        <v>1319</v>
      </c>
      <c r="E1070" s="964">
        <v>0.23001604065040651</v>
      </c>
    </row>
    <row r="1071" spans="2:5" outlineLevel="1" x14ac:dyDescent="0.35">
      <c r="B1071" s="963" t="s">
        <v>7147</v>
      </c>
      <c r="C1071" s="963" t="s">
        <v>284</v>
      </c>
      <c r="D1071" s="959" t="s">
        <v>1320</v>
      </c>
      <c r="E1071" s="964">
        <v>3.2490160162601622</v>
      </c>
    </row>
    <row r="1072" spans="2:5" outlineLevel="1" x14ac:dyDescent="0.35">
      <c r="B1072" s="963" t="s">
        <v>7148</v>
      </c>
      <c r="C1072" s="963" t="s">
        <v>284</v>
      </c>
      <c r="D1072" s="959" t="s">
        <v>1321</v>
      </c>
      <c r="E1072" s="964">
        <v>0.2267239674796748</v>
      </c>
    </row>
    <row r="1073" spans="2:5" outlineLevel="1" x14ac:dyDescent="0.35">
      <c r="B1073" s="963" t="s">
        <v>7149</v>
      </c>
      <c r="C1073" s="963" t="s">
        <v>284</v>
      </c>
      <c r="D1073" s="959" t="s">
        <v>1322</v>
      </c>
      <c r="E1073" s="964">
        <v>3.1797239837398372</v>
      </c>
    </row>
    <row r="1074" spans="2:5" outlineLevel="1" x14ac:dyDescent="0.35">
      <c r="B1074" s="963" t="s">
        <v>7150</v>
      </c>
      <c r="C1074" s="963" t="s">
        <v>284</v>
      </c>
      <c r="D1074" s="959" t="s">
        <v>1323</v>
      </c>
      <c r="E1074" s="964">
        <v>0.23001604065040651</v>
      </c>
    </row>
    <row r="1075" spans="2:5" outlineLevel="1" x14ac:dyDescent="0.35">
      <c r="B1075" s="963" t="s">
        <v>7151</v>
      </c>
      <c r="C1075" s="963" t="s">
        <v>284</v>
      </c>
      <c r="D1075" s="959" t="s">
        <v>1324</v>
      </c>
      <c r="E1075" s="964">
        <v>2.6690160162601626</v>
      </c>
    </row>
    <row r="1076" spans="2:5" outlineLevel="1" x14ac:dyDescent="0.35">
      <c r="B1076" s="963" t="s">
        <v>7152</v>
      </c>
      <c r="C1076" s="963" t="s">
        <v>284</v>
      </c>
      <c r="D1076" s="959" t="s">
        <v>1325</v>
      </c>
      <c r="E1076" s="964">
        <v>0.46282433333333334</v>
      </c>
    </row>
    <row r="1077" spans="2:5" outlineLevel="1" x14ac:dyDescent="0.35">
      <c r="B1077" s="963" t="s">
        <v>7153</v>
      </c>
      <c r="C1077" s="963" t="s">
        <v>284</v>
      </c>
      <c r="D1077" s="959" t="s">
        <v>1326</v>
      </c>
      <c r="E1077" s="964">
        <v>-0.24097740650406504</v>
      </c>
    </row>
    <row r="1078" spans="2:5" outlineLevel="1" x14ac:dyDescent="0.35">
      <c r="B1078" s="963" t="s">
        <v>7154</v>
      </c>
      <c r="C1078" s="963" t="s">
        <v>284</v>
      </c>
      <c r="D1078" s="959" t="s">
        <v>1327</v>
      </c>
      <c r="E1078" s="964">
        <v>0.14091173983739838</v>
      </c>
    </row>
    <row r="1079" spans="2:5" outlineLevel="1" x14ac:dyDescent="0.35">
      <c r="B1079" s="963" t="s">
        <v>7155</v>
      </c>
      <c r="C1079" s="963" t="s">
        <v>284</v>
      </c>
      <c r="D1079" s="959" t="s">
        <v>1328</v>
      </c>
      <c r="E1079" s="964">
        <v>0.33021448780487805</v>
      </c>
    </row>
    <row r="1080" spans="2:5" outlineLevel="1" x14ac:dyDescent="0.35">
      <c r="B1080" s="963" t="s">
        <v>7156</v>
      </c>
      <c r="C1080" s="963" t="s">
        <v>284</v>
      </c>
      <c r="D1080" s="959" t="s">
        <v>1329</v>
      </c>
      <c r="E1080" s="964">
        <v>0.27699943089430895</v>
      </c>
    </row>
    <row r="1081" spans="2:5" outlineLevel="1" x14ac:dyDescent="0.35">
      <c r="B1081" s="963" t="s">
        <v>7157</v>
      </c>
      <c r="C1081" s="963" t="s">
        <v>284</v>
      </c>
      <c r="D1081" s="959" t="s">
        <v>1330</v>
      </c>
      <c r="E1081" s="964">
        <v>0.19179000000000002</v>
      </c>
    </row>
    <row r="1082" spans="2:5" outlineLevel="1" x14ac:dyDescent="0.35">
      <c r="B1082" s="963" t="s">
        <v>7158</v>
      </c>
      <c r="C1082" s="963" t="s">
        <v>284</v>
      </c>
      <c r="D1082" s="959" t="s">
        <v>1331</v>
      </c>
      <c r="E1082" s="964">
        <v>0.20935086178861789</v>
      </c>
    </row>
    <row r="1083" spans="2:5" outlineLevel="1" x14ac:dyDescent="0.35">
      <c r="B1083" s="963" t="s">
        <v>7159</v>
      </c>
      <c r="C1083" s="963" t="s">
        <v>284</v>
      </c>
      <c r="D1083" s="959" t="s">
        <v>1332</v>
      </c>
      <c r="E1083" s="964">
        <v>0.89759170731707327</v>
      </c>
    </row>
    <row r="1084" spans="2:5" outlineLevel="1" x14ac:dyDescent="0.35">
      <c r="B1084" s="963" t="s">
        <v>7160</v>
      </c>
      <c r="C1084" s="963" t="s">
        <v>284</v>
      </c>
      <c r="D1084" s="959" t="s">
        <v>1333</v>
      </c>
      <c r="E1084" s="964">
        <v>0.65274952845528456</v>
      </c>
    </row>
    <row r="1085" spans="2:5" outlineLevel="1" x14ac:dyDescent="0.35">
      <c r="B1085" s="963" t="s">
        <v>7161</v>
      </c>
      <c r="C1085" s="963" t="s">
        <v>284</v>
      </c>
      <c r="D1085" s="959" t="s">
        <v>1334</v>
      </c>
      <c r="E1085" s="964">
        <v>0.69840352032520325</v>
      </c>
    </row>
    <row r="1086" spans="2:5" outlineLevel="1" x14ac:dyDescent="0.35">
      <c r="B1086" s="963" t="s">
        <v>7162</v>
      </c>
      <c r="C1086" s="963" t="s">
        <v>284</v>
      </c>
      <c r="D1086" s="959" t="s">
        <v>1335</v>
      </c>
      <c r="E1086" s="964">
        <v>0.86626186991869925</v>
      </c>
    </row>
    <row r="1087" spans="2:5" outlineLevel="1" x14ac:dyDescent="0.35">
      <c r="B1087" s="963" t="s">
        <v>7163</v>
      </c>
      <c r="C1087" s="963" t="s">
        <v>284</v>
      </c>
      <c r="D1087" s="959" t="s">
        <v>1336</v>
      </c>
      <c r="E1087" s="964">
        <v>0.84200430894308953</v>
      </c>
    </row>
    <row r="1088" spans="2:5" outlineLevel="1" x14ac:dyDescent="0.35">
      <c r="B1088" s="963" t="s">
        <v>7164</v>
      </c>
      <c r="C1088" s="963" t="s">
        <v>284</v>
      </c>
      <c r="D1088" s="959" t="s">
        <v>1337</v>
      </c>
      <c r="E1088" s="964">
        <v>0.4290442276422764</v>
      </c>
    </row>
    <row r="1089" spans="1:15" outlineLevel="1" x14ac:dyDescent="0.35">
      <c r="B1089" s="963" t="s">
        <v>7165</v>
      </c>
      <c r="C1089" s="963" t="s">
        <v>284</v>
      </c>
      <c r="D1089" s="959" t="s">
        <v>1338</v>
      </c>
      <c r="E1089" s="964">
        <v>0.24443891056910569</v>
      </c>
    </row>
    <row r="1090" spans="1:15" outlineLevel="1" x14ac:dyDescent="0.35">
      <c r="B1090" s="963" t="s">
        <v>7166</v>
      </c>
      <c r="C1090" s="963" t="s">
        <v>284</v>
      </c>
      <c r="D1090" s="959" t="s">
        <v>1339</v>
      </c>
      <c r="E1090" s="964">
        <v>0.65054740650406506</v>
      </c>
    </row>
    <row r="1091" spans="1:15" ht="15" outlineLevel="1" thickBot="1" x14ac:dyDescent="0.4">
      <c r="B1091" s="966" t="s">
        <v>7167</v>
      </c>
      <c r="C1091" s="966" t="s">
        <v>284</v>
      </c>
      <c r="D1091" s="967" t="s">
        <v>1340</v>
      </c>
      <c r="E1091" s="968">
        <v>0.83553601626016261</v>
      </c>
    </row>
    <row r="1092" spans="1:15" ht="21" x14ac:dyDescent="0.5">
      <c r="A1092" s="92" t="s">
        <v>118</v>
      </c>
      <c r="B1092" s="93" t="s">
        <v>119</v>
      </c>
      <c r="C1092" s="94"/>
      <c r="D1092" s="94"/>
      <c r="E1092" s="94"/>
      <c r="F1092" s="94"/>
      <c r="G1092" s="94"/>
      <c r="H1092" s="94"/>
      <c r="I1092" s="94"/>
      <c r="J1092" s="250"/>
      <c r="K1092" s="94"/>
      <c r="L1092" s="94"/>
      <c r="M1092" s="94"/>
    </row>
    <row r="1093" spans="1:15" ht="14.65" hidden="1" customHeight="1" outlineLevel="1" thickBot="1" x14ac:dyDescent="0.4">
      <c r="A1093" s="94"/>
      <c r="B1093" s="942" t="s">
        <v>1341</v>
      </c>
      <c r="C1093" s="943" t="s">
        <v>275</v>
      </c>
      <c r="D1093" s="943" t="s">
        <v>1342</v>
      </c>
      <c r="E1093" s="943" t="s">
        <v>277</v>
      </c>
      <c r="F1093" s="943" t="s">
        <v>279</v>
      </c>
      <c r="G1093" s="943" t="s">
        <v>1343</v>
      </c>
      <c r="H1093" s="943" t="s">
        <v>1344</v>
      </c>
      <c r="I1093" s="943" t="s">
        <v>1345</v>
      </c>
      <c r="J1093" s="943" t="s">
        <v>1346</v>
      </c>
      <c r="K1093" s="943" t="s">
        <v>1347</v>
      </c>
      <c r="L1093" s="943" t="s">
        <v>1348</v>
      </c>
      <c r="M1093" s="943" t="s">
        <v>5041</v>
      </c>
      <c r="N1093" s="944" t="s">
        <v>1350</v>
      </c>
    </row>
    <row r="1094" spans="1:15" ht="21" collapsed="1" x14ac:dyDescent="0.5">
      <c r="A1094" s="92" t="s">
        <v>118</v>
      </c>
      <c r="B1094" s="93" t="s">
        <v>274</v>
      </c>
      <c r="C1094" s="94"/>
      <c r="D1094" s="94"/>
      <c r="E1094" s="94"/>
      <c r="F1094" s="94"/>
      <c r="G1094" s="94"/>
      <c r="H1094" s="94"/>
      <c r="I1094" s="94"/>
      <c r="J1094" s="250"/>
      <c r="K1094" s="94"/>
      <c r="L1094" s="94"/>
      <c r="M1094" s="94"/>
    </row>
    <row r="1095" spans="1:15" ht="15" outlineLevel="1" thickBot="1" x14ac:dyDescent="0.4"/>
    <row r="1096" spans="1:15" s="945" customFormat="1" ht="14" outlineLevel="1" x14ac:dyDescent="0.3">
      <c r="B1096" s="1089" t="s">
        <v>1351</v>
      </c>
      <c r="C1096" s="995" t="s">
        <v>1341</v>
      </c>
      <c r="D1096" s="995" t="s">
        <v>275</v>
      </c>
      <c r="E1096" s="995" t="s">
        <v>1342</v>
      </c>
      <c r="F1096" s="995" t="s">
        <v>277</v>
      </c>
      <c r="G1096" s="995" t="s">
        <v>279</v>
      </c>
      <c r="H1096" s="995" t="s">
        <v>1343</v>
      </c>
      <c r="I1096" s="995" t="s">
        <v>1344</v>
      </c>
      <c r="J1096" s="995" t="s">
        <v>1345</v>
      </c>
      <c r="K1096" s="995" t="s">
        <v>1346</v>
      </c>
      <c r="L1096" s="995" t="s">
        <v>1347</v>
      </c>
      <c r="M1096" s="995" t="s">
        <v>1348</v>
      </c>
      <c r="N1096" s="996" t="s">
        <v>1350</v>
      </c>
      <c r="O1096" s="999" t="s">
        <v>5041</v>
      </c>
    </row>
    <row r="1097" spans="1:15" s="945" customFormat="1" outlineLevel="1" x14ac:dyDescent="0.35">
      <c r="B1097" s="1090"/>
      <c r="C1097" s="956" t="s">
        <v>1352</v>
      </c>
      <c r="D1097" s="958" t="s">
        <v>276</v>
      </c>
      <c r="E1097" s="956" t="s">
        <v>1353</v>
      </c>
      <c r="F1097" s="956" t="s">
        <v>1354</v>
      </c>
      <c r="G1097" s="958" t="s">
        <v>280</v>
      </c>
      <c r="H1097" s="956" t="s">
        <v>1355</v>
      </c>
      <c r="I1097" s="958" t="s">
        <v>1356</v>
      </c>
      <c r="J1097" s="956" t="s">
        <v>1357</v>
      </c>
      <c r="K1097" s="956" t="s">
        <v>249</v>
      </c>
      <c r="L1097" s="956" t="s">
        <v>1358</v>
      </c>
      <c r="M1097" s="956" t="s">
        <v>1359</v>
      </c>
      <c r="N1097" s="998" t="s">
        <v>1361</v>
      </c>
      <c r="O1097" s="997" t="s">
        <v>1360</v>
      </c>
    </row>
    <row r="1098" spans="1:15" s="945" customFormat="1" outlineLevel="1" x14ac:dyDescent="0.35">
      <c r="B1098" s="1090"/>
      <c r="C1098" s="956" t="s">
        <v>1362</v>
      </c>
      <c r="D1098" s="948"/>
      <c r="E1098" s="956" t="s">
        <v>1363</v>
      </c>
      <c r="F1098" s="956" t="s">
        <v>278</v>
      </c>
      <c r="G1098" s="948"/>
      <c r="H1098" s="956" t="s">
        <v>1364</v>
      </c>
      <c r="I1098" s="948"/>
      <c r="J1098" s="956" t="s">
        <v>258</v>
      </c>
      <c r="K1098" s="956" t="s">
        <v>1365</v>
      </c>
      <c r="L1098" s="958" t="s">
        <v>1366</v>
      </c>
      <c r="M1098" s="956" t="s">
        <v>1367</v>
      </c>
      <c r="N1098" s="998"/>
      <c r="O1098" s="997" t="s">
        <v>1368</v>
      </c>
    </row>
    <row r="1099" spans="1:15" s="945" customFormat="1" outlineLevel="1" x14ac:dyDescent="0.35">
      <c r="B1099" s="1090"/>
      <c r="C1099" s="956" t="s">
        <v>1369</v>
      </c>
      <c r="D1099" s="948"/>
      <c r="E1099" s="956" t="s">
        <v>1370</v>
      </c>
      <c r="F1099" s="956" t="s">
        <v>1371</v>
      </c>
      <c r="G1099" s="948"/>
      <c r="H1099" s="956" t="s">
        <v>1372</v>
      </c>
      <c r="I1099" s="948"/>
      <c r="J1099" s="956" t="s">
        <v>1373</v>
      </c>
      <c r="K1099" s="956" t="s">
        <v>265</v>
      </c>
      <c r="L1099" s="948"/>
      <c r="M1099" s="956" t="s">
        <v>1374</v>
      </c>
      <c r="N1099" s="998"/>
      <c r="O1099" s="997" t="s">
        <v>1375</v>
      </c>
    </row>
    <row r="1100" spans="1:15" s="945" customFormat="1" outlineLevel="1" x14ac:dyDescent="0.35">
      <c r="B1100" s="1090"/>
      <c r="C1100" s="956" t="s">
        <v>1376</v>
      </c>
      <c r="D1100" s="948"/>
      <c r="E1100" s="958" t="s">
        <v>1377</v>
      </c>
      <c r="F1100" s="956" t="s">
        <v>565</v>
      </c>
      <c r="G1100" s="948"/>
      <c r="H1100" s="956" t="s">
        <v>1378</v>
      </c>
      <c r="I1100" s="948"/>
      <c r="J1100" s="956" t="s">
        <v>259</v>
      </c>
      <c r="K1100" s="956" t="s">
        <v>1379</v>
      </c>
      <c r="L1100" s="948"/>
      <c r="M1100" s="956" t="s">
        <v>1380</v>
      </c>
      <c r="N1100" s="998"/>
      <c r="O1100" s="997" t="s">
        <v>1381</v>
      </c>
    </row>
    <row r="1101" spans="1:15" s="945" customFormat="1" outlineLevel="1" x14ac:dyDescent="0.35">
      <c r="B1101" s="1090"/>
      <c r="C1101" s="956" t="s">
        <v>1382</v>
      </c>
      <c r="D1101" s="948"/>
      <c r="E1101" s="948"/>
      <c r="F1101" s="956" t="s">
        <v>1383</v>
      </c>
      <c r="G1101" s="948"/>
      <c r="H1101" s="956" t="s">
        <v>1384</v>
      </c>
      <c r="I1101" s="948"/>
      <c r="J1101" s="956" t="s">
        <v>263</v>
      </c>
      <c r="K1101" s="956" t="s">
        <v>1385</v>
      </c>
      <c r="L1101" s="948"/>
      <c r="M1101" s="956" t="s">
        <v>1386</v>
      </c>
      <c r="N1101" s="998"/>
      <c r="O1101" s="997" t="s">
        <v>1392</v>
      </c>
    </row>
    <row r="1102" spans="1:15" s="945" customFormat="1" outlineLevel="1" x14ac:dyDescent="0.35">
      <c r="B1102" s="1090"/>
      <c r="C1102" s="956" t="s">
        <v>1387</v>
      </c>
      <c r="D1102" s="948"/>
      <c r="E1102" s="948"/>
      <c r="F1102" s="956" t="s">
        <v>1388</v>
      </c>
      <c r="G1102" s="948"/>
      <c r="H1102" s="956" t="s">
        <v>1389</v>
      </c>
      <c r="I1102" s="948"/>
      <c r="J1102" s="956" t="s">
        <v>260</v>
      </c>
      <c r="K1102" s="956" t="s">
        <v>1390</v>
      </c>
      <c r="L1102" s="948"/>
      <c r="M1102" s="956" t="s">
        <v>1391</v>
      </c>
      <c r="N1102" s="998"/>
      <c r="O1102" s="997" t="s">
        <v>1398</v>
      </c>
    </row>
    <row r="1103" spans="1:15" s="945" customFormat="1" ht="14" outlineLevel="1" x14ac:dyDescent="0.3">
      <c r="B1103" s="1090"/>
      <c r="C1103" s="956" t="s">
        <v>1393</v>
      </c>
      <c r="D1103" s="948"/>
      <c r="E1103" s="948"/>
      <c r="F1103" s="958" t="s">
        <v>1394</v>
      </c>
      <c r="G1103" s="948"/>
      <c r="H1103" s="956" t="s">
        <v>1395</v>
      </c>
      <c r="I1103" s="948"/>
      <c r="J1103" s="956" t="s">
        <v>261</v>
      </c>
      <c r="K1103" s="956" t="s">
        <v>1396</v>
      </c>
      <c r="L1103" s="948"/>
      <c r="M1103" s="956" t="s">
        <v>1397</v>
      </c>
      <c r="N1103" s="998"/>
      <c r="O1103" s="1002"/>
    </row>
    <row r="1104" spans="1:15" s="945" customFormat="1" ht="14" outlineLevel="1" x14ac:dyDescent="0.3">
      <c r="B1104" s="1090"/>
      <c r="C1104" s="956" t="s">
        <v>1399</v>
      </c>
      <c r="D1104" s="948"/>
      <c r="E1104" s="948"/>
      <c r="F1104" s="948"/>
      <c r="G1104" s="948"/>
      <c r="H1104" s="956" t="s">
        <v>1400</v>
      </c>
      <c r="I1104" s="948"/>
      <c r="J1104" s="956" t="s">
        <v>1401</v>
      </c>
      <c r="K1104" s="956" t="s">
        <v>1402</v>
      </c>
      <c r="L1104" s="948"/>
      <c r="M1104" s="958" t="s">
        <v>1403</v>
      </c>
      <c r="N1104" s="953"/>
      <c r="O1104" s="1000"/>
    </row>
    <row r="1105" spans="2:15" s="945" customFormat="1" ht="14" outlineLevel="1" x14ac:dyDescent="0.3">
      <c r="B1105" s="1090"/>
      <c r="C1105" s="956" t="s">
        <v>1404</v>
      </c>
      <c r="D1105" s="948"/>
      <c r="E1105" s="948"/>
      <c r="F1105" s="948"/>
      <c r="G1105" s="948"/>
      <c r="H1105" s="958" t="s">
        <v>1405</v>
      </c>
      <c r="I1105" s="948"/>
      <c r="J1105" s="958" t="s">
        <v>1406</v>
      </c>
      <c r="K1105" s="956" t="s">
        <v>1407</v>
      </c>
      <c r="L1105" s="948"/>
      <c r="M1105" s="948"/>
      <c r="N1105" s="953"/>
      <c r="O1105" s="1000"/>
    </row>
    <row r="1106" spans="2:15" s="945" customFormat="1" ht="14" outlineLevel="1" x14ac:dyDescent="0.3">
      <c r="B1106" s="1090"/>
      <c r="C1106" s="956" t="s">
        <v>1408</v>
      </c>
      <c r="D1106" s="948"/>
      <c r="E1106" s="948"/>
      <c r="F1106" s="948"/>
      <c r="G1106" s="948"/>
      <c r="H1106" s="948"/>
      <c r="I1106" s="948"/>
      <c r="J1106" s="948"/>
      <c r="K1106" s="956" t="s">
        <v>1409</v>
      </c>
      <c r="L1106" s="948"/>
      <c r="M1106" s="948"/>
      <c r="N1106" s="953"/>
      <c r="O1106" s="1000"/>
    </row>
    <row r="1107" spans="2:15" s="945" customFormat="1" ht="14" outlineLevel="1" x14ac:dyDescent="0.3">
      <c r="B1107" s="1090"/>
      <c r="C1107" s="958" t="s">
        <v>1410</v>
      </c>
      <c r="D1107" s="948"/>
      <c r="E1107" s="948"/>
      <c r="F1107" s="948"/>
      <c r="G1107" s="948"/>
      <c r="H1107" s="948"/>
      <c r="I1107" s="948"/>
      <c r="J1107" s="948"/>
      <c r="K1107" s="958" t="s">
        <v>1411</v>
      </c>
      <c r="L1107" s="948"/>
      <c r="M1107" s="948"/>
      <c r="N1107" s="953"/>
      <c r="O1107" s="1000"/>
    </row>
    <row r="1108" spans="2:15" s="945" customFormat="1" outlineLevel="1" thickBot="1" x14ac:dyDescent="0.35">
      <c r="B1108" s="1091"/>
      <c r="C1108" s="950"/>
      <c r="D1108" s="951"/>
      <c r="E1108" s="951"/>
      <c r="F1108" s="951"/>
      <c r="G1108" s="951"/>
      <c r="H1108" s="951"/>
      <c r="I1108" s="951"/>
      <c r="J1108" s="951"/>
      <c r="K1108" s="951"/>
      <c r="L1108" s="951"/>
      <c r="M1108" s="951"/>
      <c r="N1108" s="954"/>
      <c r="O1108" s="1001"/>
    </row>
    <row r="1109" spans="2:15" s="945" customFormat="1" ht="14" outlineLevel="1" x14ac:dyDescent="0.3">
      <c r="B1109" s="946"/>
      <c r="C1109" s="946"/>
      <c r="D1109" s="946"/>
      <c r="E1109" s="946"/>
      <c r="F1109" s="946"/>
      <c r="G1109" s="946"/>
      <c r="H1109" s="946"/>
      <c r="I1109" s="946"/>
      <c r="J1109" s="946"/>
      <c r="K1109" s="946"/>
      <c r="L1109" s="946"/>
      <c r="M1109" s="946"/>
      <c r="N1109" s="946"/>
    </row>
    <row r="1110" spans="2:15" s="945" customFormat="1" ht="14" outlineLevel="1" x14ac:dyDescent="0.3">
      <c r="B1110" s="946"/>
      <c r="C1110" s="946"/>
      <c r="D1110" s="946"/>
      <c r="E1110" s="946"/>
      <c r="F1110" s="946"/>
      <c r="G1110" s="946"/>
      <c r="H1110" s="946"/>
      <c r="I1110" s="946"/>
      <c r="J1110" s="946"/>
      <c r="K1110" s="946"/>
      <c r="L1110" s="946"/>
      <c r="M1110" s="946"/>
      <c r="N1110" s="946"/>
    </row>
    <row r="1111" spans="2:15" s="945" customFormat="1" ht="14" outlineLevel="1" x14ac:dyDescent="0.3">
      <c r="B1111" s="946"/>
      <c r="C1111" s="946"/>
      <c r="D1111" s="946"/>
      <c r="E1111" s="946"/>
      <c r="F1111" s="946"/>
      <c r="G1111" s="946"/>
      <c r="H1111" s="946"/>
      <c r="I1111" s="946"/>
      <c r="J1111" s="946"/>
      <c r="K1111" s="946"/>
      <c r="L1111" s="946"/>
      <c r="M1111" s="946"/>
      <c r="N1111" s="946"/>
    </row>
    <row r="1112" spans="2:15" s="945" customFormat="1" ht="14" outlineLevel="1" x14ac:dyDescent="0.3">
      <c r="B1112" s="946"/>
      <c r="C1112" s="946"/>
      <c r="D1112" s="946"/>
      <c r="E1112" s="946"/>
      <c r="F1112" s="946"/>
      <c r="G1112" s="946"/>
      <c r="H1112" s="946"/>
      <c r="I1112" s="946"/>
      <c r="J1112" s="946"/>
      <c r="K1112" s="946"/>
      <c r="L1112" s="946"/>
      <c r="M1112" s="946"/>
      <c r="N1112" s="946"/>
    </row>
    <row r="1113" spans="2:15" s="945" customFormat="1" outlineLevel="1" thickBot="1" x14ac:dyDescent="0.35">
      <c r="B1113" s="946"/>
      <c r="C1113" s="946"/>
      <c r="D1113" s="946"/>
      <c r="E1113" s="946"/>
      <c r="F1113" s="946"/>
      <c r="G1113" s="946"/>
      <c r="H1113" s="946"/>
      <c r="I1113" s="946"/>
      <c r="J1113" s="946"/>
      <c r="K1113" s="946"/>
      <c r="L1113" s="946"/>
      <c r="M1113" s="946"/>
      <c r="N1113" s="946"/>
    </row>
    <row r="1114" spans="2:15" s="945" customFormat="1" ht="14" outlineLevel="1" x14ac:dyDescent="0.3">
      <c r="B1114" s="1086" t="s">
        <v>1412</v>
      </c>
      <c r="C1114" s="1083" t="s">
        <v>1413</v>
      </c>
      <c r="D1114" s="957" t="s">
        <v>1353</v>
      </c>
      <c r="E1114" s="982" t="s">
        <v>1363</v>
      </c>
      <c r="F1114" s="957" t="s">
        <v>1370</v>
      </c>
      <c r="G1114" s="957" t="s">
        <v>1377</v>
      </c>
      <c r="H1114" s="946"/>
      <c r="I1114" s="955"/>
      <c r="J1114" s="955"/>
      <c r="K1114" s="947"/>
      <c r="L1114" s="946"/>
      <c r="M1114" s="946"/>
      <c r="N1114" s="946"/>
    </row>
    <row r="1115" spans="2:15" s="945" customFormat="1" ht="15" customHeight="1" outlineLevel="1" x14ac:dyDescent="0.3">
      <c r="B1115" s="1087"/>
      <c r="C1115" s="1084"/>
      <c r="D1115" s="956" t="s">
        <v>282</v>
      </c>
      <c r="E1115" s="956" t="s">
        <v>287</v>
      </c>
      <c r="F1115" s="956" t="s">
        <v>300</v>
      </c>
      <c r="G1115" s="956" t="s">
        <v>304</v>
      </c>
      <c r="H1115" s="946"/>
      <c r="I1115" s="955"/>
      <c r="J1115" s="955"/>
      <c r="K1115" s="946"/>
      <c r="L1115" s="946"/>
      <c r="M1115" s="946"/>
      <c r="N1115" s="946"/>
    </row>
    <row r="1116" spans="2:15" s="945" customFormat="1" ht="15" customHeight="1" outlineLevel="1" x14ac:dyDescent="0.3">
      <c r="B1116" s="1087"/>
      <c r="C1116" s="1084"/>
      <c r="D1116" s="956" t="s">
        <v>283</v>
      </c>
      <c r="E1116" s="956" t="s">
        <v>288</v>
      </c>
      <c r="F1116" s="956" t="s">
        <v>301</v>
      </c>
      <c r="G1116" s="956" t="s">
        <v>305</v>
      </c>
      <c r="H1116" s="946"/>
      <c r="I1116" s="955"/>
      <c r="J1116" s="955"/>
      <c r="K1116" s="946"/>
      <c r="L1116" s="946"/>
      <c r="M1116" s="946"/>
      <c r="N1116" s="946"/>
    </row>
    <row r="1117" spans="2:15" s="945" customFormat="1" ht="15" customHeight="1" outlineLevel="1" x14ac:dyDescent="0.3">
      <c r="B1117" s="1087"/>
      <c r="C1117" s="1084"/>
      <c r="D1117" s="956" t="s">
        <v>285</v>
      </c>
      <c r="E1117" s="956" t="s">
        <v>289</v>
      </c>
      <c r="F1117" s="956" t="s">
        <v>302</v>
      </c>
      <c r="G1117" s="956" t="s">
        <v>306</v>
      </c>
      <c r="H1117" s="946"/>
      <c r="I1117" s="955"/>
      <c r="J1117" s="955"/>
      <c r="K1117" s="946"/>
      <c r="L1117" s="946"/>
      <c r="M1117" s="946"/>
      <c r="N1117" s="946"/>
    </row>
    <row r="1118" spans="2:15" s="945" customFormat="1" ht="15" customHeight="1" outlineLevel="1" x14ac:dyDescent="0.3">
      <c r="B1118" s="1087"/>
      <c r="C1118" s="1084"/>
      <c r="D1118" s="958" t="s">
        <v>286</v>
      </c>
      <c r="E1118" s="956" t="s">
        <v>290</v>
      </c>
      <c r="F1118" s="958" t="s">
        <v>303</v>
      </c>
      <c r="G1118" s="956" t="s">
        <v>307</v>
      </c>
      <c r="H1118" s="946"/>
      <c r="I1118" s="955"/>
      <c r="J1118" s="955"/>
      <c r="K1118" s="946"/>
      <c r="L1118" s="946"/>
      <c r="M1118" s="946"/>
      <c r="N1118" s="946"/>
    </row>
    <row r="1119" spans="2:15" s="945" customFormat="1" ht="15" customHeight="1" outlineLevel="1" x14ac:dyDescent="0.3">
      <c r="B1119" s="1087"/>
      <c r="C1119" s="1084"/>
      <c r="D1119" s="948"/>
      <c r="E1119" s="956" t="s">
        <v>291</v>
      </c>
      <c r="F1119" s="948"/>
      <c r="G1119" s="956" t="s">
        <v>308</v>
      </c>
      <c r="H1119" s="946"/>
      <c r="I1119" s="955"/>
      <c r="J1119" s="955"/>
      <c r="K1119" s="946"/>
      <c r="L1119" s="946"/>
      <c r="M1119" s="946"/>
      <c r="N1119" s="946"/>
    </row>
    <row r="1120" spans="2:15" s="945" customFormat="1" ht="15" customHeight="1" outlineLevel="1" x14ac:dyDescent="0.3">
      <c r="B1120" s="1087"/>
      <c r="C1120" s="1084"/>
      <c r="D1120" s="948"/>
      <c r="E1120" s="956" t="s">
        <v>292</v>
      </c>
      <c r="F1120" s="948"/>
      <c r="G1120" s="956" t="s">
        <v>309</v>
      </c>
      <c r="H1120" s="946"/>
      <c r="I1120" s="955"/>
      <c r="J1120" s="955"/>
      <c r="K1120" s="946"/>
      <c r="L1120" s="946"/>
      <c r="M1120" s="946"/>
      <c r="N1120" s="946"/>
    </row>
    <row r="1121" spans="2:14" s="945" customFormat="1" ht="15" customHeight="1" outlineLevel="1" x14ac:dyDescent="0.3">
      <c r="B1121" s="1087"/>
      <c r="C1121" s="1084"/>
      <c r="D1121" s="948"/>
      <c r="E1121" s="956" t="s">
        <v>293</v>
      </c>
      <c r="F1121" s="948"/>
      <c r="G1121" s="956" t="s">
        <v>310</v>
      </c>
      <c r="H1121" s="946"/>
      <c r="I1121" s="955"/>
      <c r="J1121" s="955"/>
      <c r="K1121" s="946"/>
      <c r="L1121" s="946"/>
      <c r="M1121" s="946"/>
      <c r="N1121" s="946"/>
    </row>
    <row r="1122" spans="2:14" s="945" customFormat="1" ht="15" customHeight="1" outlineLevel="1" x14ac:dyDescent="0.3">
      <c r="B1122" s="1087"/>
      <c r="C1122" s="1084"/>
      <c r="D1122" s="948"/>
      <c r="E1122" s="956" t="s">
        <v>294</v>
      </c>
      <c r="F1122" s="948"/>
      <c r="G1122" s="956" t="s">
        <v>311</v>
      </c>
      <c r="H1122" s="946"/>
      <c r="I1122" s="955"/>
      <c r="J1122" s="955"/>
      <c r="K1122" s="946"/>
      <c r="L1122" s="946"/>
      <c r="M1122" s="946"/>
      <c r="N1122" s="946"/>
    </row>
    <row r="1123" spans="2:14" s="945" customFormat="1" ht="15" customHeight="1" outlineLevel="1" x14ac:dyDescent="0.3">
      <c r="B1123" s="1087"/>
      <c r="C1123" s="1084"/>
      <c r="D1123" s="948"/>
      <c r="E1123" s="956" t="s">
        <v>295</v>
      </c>
      <c r="F1123" s="948"/>
      <c r="G1123" s="956" t="s">
        <v>312</v>
      </c>
      <c r="H1123" s="946"/>
      <c r="I1123" s="955"/>
      <c r="J1123" s="955"/>
      <c r="K1123" s="946"/>
      <c r="L1123" s="946"/>
      <c r="M1123" s="946"/>
      <c r="N1123" s="946"/>
    </row>
    <row r="1124" spans="2:14" s="945" customFormat="1" ht="15" customHeight="1" outlineLevel="1" x14ac:dyDescent="0.3">
      <c r="B1124" s="1087"/>
      <c r="C1124" s="1084"/>
      <c r="D1124" s="948"/>
      <c r="E1124" s="956" t="s">
        <v>296</v>
      </c>
      <c r="F1124" s="948"/>
      <c r="G1124" s="956" t="s">
        <v>313</v>
      </c>
      <c r="H1124" s="946"/>
      <c r="I1124" s="955"/>
      <c r="J1124" s="955"/>
      <c r="K1124" s="946"/>
      <c r="L1124" s="946"/>
      <c r="M1124" s="946"/>
      <c r="N1124" s="946"/>
    </row>
    <row r="1125" spans="2:14" s="945" customFormat="1" ht="15" customHeight="1" outlineLevel="1" x14ac:dyDescent="0.3">
      <c r="B1125" s="1087"/>
      <c r="C1125" s="1084"/>
      <c r="D1125" s="948"/>
      <c r="E1125" s="956" t="s">
        <v>297</v>
      </c>
      <c r="F1125" s="948"/>
      <c r="G1125" s="956" t="s">
        <v>314</v>
      </c>
      <c r="H1125" s="946"/>
      <c r="I1125" s="955"/>
      <c r="J1125" s="955"/>
      <c r="K1125" s="946"/>
      <c r="L1125" s="946"/>
      <c r="M1125" s="946"/>
      <c r="N1125" s="946"/>
    </row>
    <row r="1126" spans="2:14" s="945" customFormat="1" ht="15" customHeight="1" outlineLevel="1" x14ac:dyDescent="0.3">
      <c r="B1126" s="1087"/>
      <c r="C1126" s="1084"/>
      <c r="D1126" s="948"/>
      <c r="E1126" s="956" t="s">
        <v>298</v>
      </c>
      <c r="F1126" s="948"/>
      <c r="G1126" s="956" t="s">
        <v>315</v>
      </c>
      <c r="H1126" s="946"/>
      <c r="I1126" s="955"/>
      <c r="J1126" s="955"/>
      <c r="K1126" s="946"/>
      <c r="L1126" s="946"/>
      <c r="M1126" s="946"/>
      <c r="N1126" s="946"/>
    </row>
    <row r="1127" spans="2:14" s="945" customFormat="1" ht="15" customHeight="1" outlineLevel="1" x14ac:dyDescent="0.3">
      <c r="B1127" s="1087"/>
      <c r="C1127" s="1084"/>
      <c r="D1127" s="948"/>
      <c r="E1127" s="958" t="s">
        <v>299</v>
      </c>
      <c r="F1127" s="948"/>
      <c r="G1127" s="956" t="s">
        <v>316</v>
      </c>
      <c r="H1127" s="946"/>
      <c r="I1127" s="955"/>
      <c r="J1127" s="955"/>
      <c r="K1127" s="946"/>
      <c r="L1127" s="946"/>
      <c r="M1127" s="946"/>
      <c r="N1127" s="946"/>
    </row>
    <row r="1128" spans="2:14" s="945" customFormat="1" ht="15" customHeight="1" outlineLevel="1" x14ac:dyDescent="0.3">
      <c r="B1128" s="1087"/>
      <c r="C1128" s="1084"/>
      <c r="D1128" s="948"/>
      <c r="E1128" s="948"/>
      <c r="F1128" s="948"/>
      <c r="G1128" s="956" t="s">
        <v>317</v>
      </c>
      <c r="H1128" s="946"/>
      <c r="I1128" s="955"/>
      <c r="J1128" s="955"/>
      <c r="K1128" s="946"/>
      <c r="L1128" s="946"/>
      <c r="M1128" s="946"/>
      <c r="N1128" s="946"/>
    </row>
    <row r="1129" spans="2:14" s="945" customFormat="1" ht="15.75" customHeight="1" outlineLevel="1" thickBot="1" x14ac:dyDescent="0.35">
      <c r="B1129" s="1087"/>
      <c r="C1129" s="1085"/>
      <c r="D1129" s="951"/>
      <c r="E1129" s="951"/>
      <c r="F1129" s="951"/>
      <c r="G1129" s="958" t="s">
        <v>318</v>
      </c>
      <c r="H1129" s="946"/>
      <c r="I1129" s="955"/>
      <c r="J1129" s="955"/>
      <c r="K1129" s="946"/>
      <c r="L1129" s="946"/>
      <c r="M1129" s="946"/>
      <c r="N1129" s="946"/>
    </row>
    <row r="1130" spans="2:14" s="945" customFormat="1" ht="15" customHeight="1" outlineLevel="1" thickBot="1" x14ac:dyDescent="0.35">
      <c r="B1130" s="1087"/>
      <c r="C1130" s="946"/>
      <c r="D1130" s="946"/>
      <c r="E1130" s="946"/>
      <c r="F1130" s="946"/>
      <c r="G1130" s="946"/>
      <c r="H1130" s="946"/>
      <c r="I1130" s="946"/>
      <c r="J1130" s="946"/>
      <c r="K1130" s="946"/>
      <c r="L1130" s="946"/>
      <c r="M1130" s="946"/>
      <c r="N1130" s="946"/>
    </row>
    <row r="1131" spans="2:14" s="945" customFormat="1" ht="14" outlineLevel="1" x14ac:dyDescent="0.3">
      <c r="B1131" s="1087"/>
      <c r="C1131" s="1092" t="s">
        <v>275</v>
      </c>
      <c r="D1131" s="957" t="s">
        <v>276</v>
      </c>
      <c r="E1131" s="946"/>
      <c r="F1131" s="946"/>
      <c r="G1131" s="946"/>
      <c r="H1131" s="946"/>
      <c r="I1131" s="946"/>
      <c r="J1131" s="946"/>
      <c r="K1131" s="946"/>
      <c r="L1131" s="946"/>
      <c r="M1131" s="946"/>
      <c r="N1131" s="946"/>
    </row>
    <row r="1132" spans="2:14" s="945" customFormat="1" ht="15" customHeight="1" outlineLevel="1" x14ac:dyDescent="0.3">
      <c r="B1132" s="1087"/>
      <c r="C1132" s="1093"/>
      <c r="D1132" s="956" t="s">
        <v>319</v>
      </c>
      <c r="E1132" s="946"/>
      <c r="F1132" s="946"/>
      <c r="G1132" s="946"/>
      <c r="H1132" s="946"/>
      <c r="I1132" s="946"/>
      <c r="J1132" s="946"/>
      <c r="K1132" s="946"/>
      <c r="L1132" s="946"/>
      <c r="M1132" s="946"/>
      <c r="N1132" s="946"/>
    </row>
    <row r="1133" spans="2:14" s="945" customFormat="1" ht="15" customHeight="1" outlineLevel="1" x14ac:dyDescent="0.3">
      <c r="B1133" s="1087"/>
      <c r="C1133" s="1093"/>
      <c r="D1133" s="956" t="s">
        <v>320</v>
      </c>
      <c r="E1133" s="946"/>
      <c r="F1133" s="946"/>
      <c r="G1133" s="946"/>
      <c r="H1133" s="946"/>
      <c r="I1133" s="946"/>
      <c r="J1133" s="946"/>
      <c r="K1133" s="946"/>
      <c r="L1133" s="946"/>
      <c r="M1133" s="946"/>
      <c r="N1133" s="946"/>
    </row>
    <row r="1134" spans="2:14" s="945" customFormat="1" ht="15" customHeight="1" outlineLevel="1" x14ac:dyDescent="0.3">
      <c r="B1134" s="1087"/>
      <c r="C1134" s="1093"/>
      <c r="D1134" s="956" t="s">
        <v>321</v>
      </c>
      <c r="E1134" s="946"/>
      <c r="F1134" s="946"/>
      <c r="G1134" s="946"/>
      <c r="H1134" s="946"/>
      <c r="I1134" s="946"/>
      <c r="J1134" s="946"/>
      <c r="K1134" s="946"/>
      <c r="L1134" s="946"/>
      <c r="M1134" s="946"/>
      <c r="N1134" s="946"/>
    </row>
    <row r="1135" spans="2:14" s="945" customFormat="1" ht="15" customHeight="1" outlineLevel="1" x14ac:dyDescent="0.3">
      <c r="B1135" s="1087"/>
      <c r="C1135" s="1093"/>
      <c r="D1135" s="956" t="s">
        <v>322</v>
      </c>
      <c r="E1135" s="946"/>
      <c r="F1135" s="946"/>
      <c r="G1135" s="946"/>
      <c r="H1135" s="946"/>
      <c r="I1135" s="946"/>
      <c r="J1135" s="946"/>
      <c r="K1135" s="946"/>
      <c r="L1135" s="946"/>
      <c r="M1135" s="946"/>
      <c r="N1135" s="946"/>
    </row>
    <row r="1136" spans="2:14" s="945" customFormat="1" ht="15" customHeight="1" outlineLevel="1" x14ac:dyDescent="0.3">
      <c r="B1136" s="1087"/>
      <c r="C1136" s="1093"/>
      <c r="D1136" s="956" t="s">
        <v>323</v>
      </c>
      <c r="E1136" s="946"/>
      <c r="F1136" s="946"/>
      <c r="G1136" s="946"/>
      <c r="H1136" s="946"/>
      <c r="I1136" s="946"/>
      <c r="J1136" s="946"/>
      <c r="K1136" s="946"/>
      <c r="L1136" s="946"/>
      <c r="M1136" s="946"/>
      <c r="N1136" s="946"/>
    </row>
    <row r="1137" spans="2:14" s="945" customFormat="1" ht="15" customHeight="1" outlineLevel="1" x14ac:dyDescent="0.3">
      <c r="B1137" s="1087"/>
      <c r="C1137" s="1093"/>
      <c r="D1137" s="956" t="s">
        <v>324</v>
      </c>
      <c r="E1137" s="946"/>
      <c r="F1137" s="946"/>
      <c r="G1137" s="946"/>
      <c r="H1137" s="946"/>
      <c r="I1137" s="946"/>
      <c r="J1137" s="946"/>
      <c r="K1137" s="946"/>
      <c r="L1137" s="946"/>
      <c r="M1137" s="946"/>
      <c r="N1137" s="946"/>
    </row>
    <row r="1138" spans="2:14" s="945" customFormat="1" ht="15" customHeight="1" outlineLevel="1" x14ac:dyDescent="0.3">
      <c r="B1138" s="1087"/>
      <c r="C1138" s="1093"/>
      <c r="D1138" s="956" t="s">
        <v>325</v>
      </c>
      <c r="E1138" s="946"/>
      <c r="F1138" s="946"/>
      <c r="G1138" s="946"/>
      <c r="H1138" s="946"/>
      <c r="I1138" s="946"/>
      <c r="J1138" s="946"/>
      <c r="K1138" s="946"/>
      <c r="L1138" s="946"/>
      <c r="M1138" s="946"/>
      <c r="N1138" s="946"/>
    </row>
    <row r="1139" spans="2:14" s="945" customFormat="1" ht="15" customHeight="1" outlineLevel="1" x14ac:dyDescent="0.3">
      <c r="B1139" s="1087"/>
      <c r="C1139" s="1093"/>
      <c r="D1139" s="956" t="s">
        <v>326</v>
      </c>
      <c r="E1139" s="946"/>
      <c r="F1139" s="946"/>
      <c r="G1139" s="946"/>
      <c r="H1139" s="946"/>
      <c r="I1139" s="946"/>
      <c r="J1139" s="946"/>
      <c r="K1139" s="946"/>
      <c r="L1139" s="946"/>
      <c r="M1139" s="946"/>
      <c r="N1139" s="946"/>
    </row>
    <row r="1140" spans="2:14" s="945" customFormat="1" ht="15" customHeight="1" outlineLevel="1" x14ac:dyDescent="0.3">
      <c r="B1140" s="1087"/>
      <c r="C1140" s="1093"/>
      <c r="D1140" s="956" t="s">
        <v>327</v>
      </c>
      <c r="E1140" s="946"/>
      <c r="F1140" s="946"/>
      <c r="G1140" s="946"/>
      <c r="H1140" s="946"/>
      <c r="I1140" s="946"/>
      <c r="J1140" s="946"/>
      <c r="K1140" s="946"/>
      <c r="L1140" s="946"/>
      <c r="M1140" s="946"/>
      <c r="N1140" s="946"/>
    </row>
    <row r="1141" spans="2:14" s="945" customFormat="1" ht="15" customHeight="1" outlineLevel="1" x14ac:dyDescent="0.3">
      <c r="B1141" s="1087"/>
      <c r="C1141" s="1093"/>
      <c r="D1141" s="956" t="s">
        <v>328</v>
      </c>
      <c r="E1141" s="946"/>
      <c r="F1141" s="946"/>
      <c r="G1141" s="946"/>
      <c r="H1141" s="946"/>
      <c r="I1141" s="946"/>
      <c r="J1141" s="946"/>
      <c r="K1141" s="946"/>
      <c r="L1141" s="946"/>
      <c r="M1141" s="946"/>
      <c r="N1141" s="946"/>
    </row>
    <row r="1142" spans="2:14" s="945" customFormat="1" ht="15" customHeight="1" outlineLevel="1" x14ac:dyDescent="0.3">
      <c r="B1142" s="1087"/>
      <c r="C1142" s="1093"/>
      <c r="D1142" s="956" t="s">
        <v>329</v>
      </c>
      <c r="E1142" s="946"/>
      <c r="F1142" s="946"/>
      <c r="G1142" s="946"/>
      <c r="H1142" s="946"/>
      <c r="I1142" s="946"/>
      <c r="J1142" s="946"/>
      <c r="K1142" s="946"/>
      <c r="L1142" s="946"/>
      <c r="M1142" s="946"/>
      <c r="N1142" s="946"/>
    </row>
    <row r="1143" spans="2:14" s="945" customFormat="1" ht="15" customHeight="1" outlineLevel="1" x14ac:dyDescent="0.3">
      <c r="B1143" s="1087"/>
      <c r="C1143" s="1093"/>
      <c r="D1143" s="956" t="s">
        <v>330</v>
      </c>
      <c r="E1143" s="946"/>
      <c r="F1143" s="946"/>
      <c r="G1143" s="946"/>
      <c r="H1143" s="946"/>
      <c r="I1143" s="946"/>
      <c r="J1143" s="946"/>
      <c r="K1143" s="946"/>
      <c r="L1143" s="946"/>
      <c r="M1143" s="946"/>
      <c r="N1143" s="946"/>
    </row>
    <row r="1144" spans="2:14" s="945" customFormat="1" ht="15.75" customHeight="1" outlineLevel="1" thickBot="1" x14ac:dyDescent="0.35">
      <c r="B1144" s="1087"/>
      <c r="C1144" s="1094"/>
      <c r="D1144" s="958" t="s">
        <v>331</v>
      </c>
      <c r="E1144" s="946"/>
      <c r="F1144" s="946"/>
      <c r="G1144" s="946"/>
      <c r="H1144" s="946"/>
      <c r="I1144" s="946"/>
      <c r="J1144" s="946"/>
      <c r="K1144" s="946"/>
      <c r="L1144" s="946"/>
      <c r="M1144" s="946"/>
      <c r="N1144" s="946"/>
    </row>
    <row r="1145" spans="2:14" s="945" customFormat="1" ht="15" customHeight="1" outlineLevel="1" thickBot="1" x14ac:dyDescent="0.35">
      <c r="B1145" s="1087"/>
      <c r="C1145" s="946"/>
      <c r="D1145" s="946"/>
      <c r="E1145" s="946"/>
      <c r="F1145" s="946"/>
      <c r="G1145" s="946"/>
      <c r="H1145" s="946"/>
      <c r="I1145" s="946"/>
      <c r="J1145" s="946"/>
      <c r="K1145" s="946"/>
      <c r="L1145" s="946"/>
      <c r="M1145" s="946"/>
      <c r="N1145" s="946"/>
    </row>
    <row r="1146" spans="2:14" s="945" customFormat="1" ht="14" outlineLevel="1" x14ac:dyDescent="0.3">
      <c r="B1146" s="1087"/>
      <c r="C1146" s="1092" t="s">
        <v>1341</v>
      </c>
      <c r="D1146" s="957" t="s">
        <v>1352</v>
      </c>
      <c r="E1146" s="957" t="s">
        <v>1362</v>
      </c>
      <c r="F1146" s="957" t="s">
        <v>1369</v>
      </c>
      <c r="G1146" s="957" t="s">
        <v>1376</v>
      </c>
      <c r="H1146" s="957" t="s">
        <v>1382</v>
      </c>
      <c r="I1146" s="957" t="s">
        <v>1387</v>
      </c>
      <c r="J1146" s="987" t="s">
        <v>1393</v>
      </c>
      <c r="K1146" s="987" t="s">
        <v>1399</v>
      </c>
      <c r="L1146" s="987" t="s">
        <v>1404</v>
      </c>
      <c r="M1146" s="987" t="s">
        <v>1408</v>
      </c>
      <c r="N1146" s="987" t="s">
        <v>1410</v>
      </c>
    </row>
    <row r="1147" spans="2:14" s="945" customFormat="1" ht="15" customHeight="1" outlineLevel="1" x14ac:dyDescent="0.3">
      <c r="B1147" s="1087"/>
      <c r="C1147" s="1093"/>
      <c r="D1147" s="956" t="s">
        <v>332</v>
      </c>
      <c r="E1147" s="956" t="s">
        <v>336</v>
      </c>
      <c r="F1147" s="956" t="s">
        <v>342</v>
      </c>
      <c r="G1147" s="956" t="s">
        <v>345</v>
      </c>
      <c r="H1147" s="956" t="s">
        <v>355</v>
      </c>
      <c r="I1147" s="956" t="s">
        <v>387</v>
      </c>
      <c r="J1147" s="958" t="s">
        <v>418</v>
      </c>
      <c r="K1147" s="958" t="s">
        <v>477</v>
      </c>
      <c r="L1147" s="958" t="s">
        <v>516</v>
      </c>
      <c r="M1147" s="958" t="s">
        <v>522</v>
      </c>
      <c r="N1147" s="958" t="s">
        <v>525</v>
      </c>
    </row>
    <row r="1148" spans="2:14" s="945" customFormat="1" ht="15" customHeight="1" outlineLevel="1" x14ac:dyDescent="0.3">
      <c r="B1148" s="1087"/>
      <c r="C1148" s="1093"/>
      <c r="D1148" s="956" t="s">
        <v>333</v>
      </c>
      <c r="E1148" s="956" t="s">
        <v>337</v>
      </c>
      <c r="F1148" s="956" t="s">
        <v>343</v>
      </c>
      <c r="G1148" s="956" t="s">
        <v>346</v>
      </c>
      <c r="H1148" s="956" t="s">
        <v>356</v>
      </c>
      <c r="I1148" s="956" t="s">
        <v>388</v>
      </c>
      <c r="J1148" s="958" t="s">
        <v>419</v>
      </c>
      <c r="K1148" s="958" t="s">
        <v>478</v>
      </c>
      <c r="L1148" s="958" t="s">
        <v>517</v>
      </c>
      <c r="M1148" s="958" t="s">
        <v>523</v>
      </c>
      <c r="N1148" s="958" t="s">
        <v>526</v>
      </c>
    </row>
    <row r="1149" spans="2:14" s="945" customFormat="1" ht="15" customHeight="1" outlineLevel="1" x14ac:dyDescent="0.3">
      <c r="B1149" s="1087"/>
      <c r="C1149" s="1093"/>
      <c r="D1149" s="956" t="s">
        <v>334</v>
      </c>
      <c r="E1149" s="956" t="s">
        <v>338</v>
      </c>
      <c r="F1149" s="958" t="s">
        <v>344</v>
      </c>
      <c r="G1149" s="956" t="s">
        <v>347</v>
      </c>
      <c r="H1149" s="956" t="s">
        <v>357</v>
      </c>
      <c r="I1149" s="956" t="s">
        <v>389</v>
      </c>
      <c r="J1149" s="958" t="s">
        <v>420</v>
      </c>
      <c r="K1149" s="958" t="s">
        <v>479</v>
      </c>
      <c r="L1149" s="958" t="s">
        <v>518</v>
      </c>
      <c r="M1149" s="958" t="s">
        <v>524</v>
      </c>
      <c r="N1149" s="958" t="s">
        <v>527</v>
      </c>
    </row>
    <row r="1150" spans="2:14" s="945" customFormat="1" ht="15" customHeight="1" outlineLevel="1" x14ac:dyDescent="0.3">
      <c r="B1150" s="1087"/>
      <c r="C1150" s="1093"/>
      <c r="D1150" s="958" t="s">
        <v>335</v>
      </c>
      <c r="E1150" s="956" t="s">
        <v>339</v>
      </c>
      <c r="F1150" s="948"/>
      <c r="G1150" s="956" t="s">
        <v>348</v>
      </c>
      <c r="H1150" s="956" t="s">
        <v>358</v>
      </c>
      <c r="I1150" s="956" t="s">
        <v>390</v>
      </c>
      <c r="J1150" s="958" t="s">
        <v>421</v>
      </c>
      <c r="K1150" s="958" t="s">
        <v>480</v>
      </c>
      <c r="L1150" s="958" t="s">
        <v>519</v>
      </c>
      <c r="M1150" s="988"/>
      <c r="N1150" s="958" t="s">
        <v>528</v>
      </c>
    </row>
    <row r="1151" spans="2:14" s="945" customFormat="1" ht="15" customHeight="1" outlineLevel="1" x14ac:dyDescent="0.3">
      <c r="B1151" s="1087"/>
      <c r="C1151" s="1093"/>
      <c r="D1151" s="948"/>
      <c r="E1151" s="956" t="s">
        <v>340</v>
      </c>
      <c r="F1151" s="948"/>
      <c r="G1151" s="956" t="s">
        <v>349</v>
      </c>
      <c r="H1151" s="956" t="s">
        <v>359</v>
      </c>
      <c r="I1151" s="956" t="s">
        <v>391</v>
      </c>
      <c r="J1151" s="958" t="s">
        <v>422</v>
      </c>
      <c r="K1151" s="958" t="s">
        <v>481</v>
      </c>
      <c r="L1151" s="958" t="s">
        <v>520</v>
      </c>
      <c r="M1151" s="958"/>
      <c r="N1151" s="958" t="s">
        <v>529</v>
      </c>
    </row>
    <row r="1152" spans="2:14" s="945" customFormat="1" ht="15" customHeight="1" outlineLevel="1" x14ac:dyDescent="0.3">
      <c r="B1152" s="1087"/>
      <c r="C1152" s="1093"/>
      <c r="D1152" s="948"/>
      <c r="E1152" s="958" t="s">
        <v>341</v>
      </c>
      <c r="F1152" s="948"/>
      <c r="G1152" s="956" t="s">
        <v>350</v>
      </c>
      <c r="H1152" s="956" t="s">
        <v>360</v>
      </c>
      <c r="I1152" s="956" t="s">
        <v>392</v>
      </c>
      <c r="J1152" s="958" t="s">
        <v>423</v>
      </c>
      <c r="K1152" s="958" t="s">
        <v>482</v>
      </c>
      <c r="L1152" s="958" t="s">
        <v>521</v>
      </c>
      <c r="M1152" s="958"/>
      <c r="N1152" s="958" t="s">
        <v>530</v>
      </c>
    </row>
    <row r="1153" spans="2:14" s="945" customFormat="1" ht="15" customHeight="1" outlineLevel="1" x14ac:dyDescent="0.3">
      <c r="B1153" s="1087"/>
      <c r="C1153" s="1093"/>
      <c r="D1153" s="948"/>
      <c r="E1153" s="948"/>
      <c r="F1153" s="948"/>
      <c r="G1153" s="956" t="s">
        <v>351</v>
      </c>
      <c r="H1153" s="956" t="s">
        <v>361</v>
      </c>
      <c r="I1153" s="956" t="s">
        <v>393</v>
      </c>
      <c r="J1153" s="958" t="s">
        <v>424</v>
      </c>
      <c r="K1153" s="958" t="s">
        <v>483</v>
      </c>
      <c r="L1153" s="988"/>
      <c r="M1153" s="958"/>
      <c r="N1153" s="958" t="s">
        <v>531</v>
      </c>
    </row>
    <row r="1154" spans="2:14" s="945" customFormat="1" ht="15" customHeight="1" outlineLevel="1" x14ac:dyDescent="0.3">
      <c r="B1154" s="1087"/>
      <c r="C1154" s="1093"/>
      <c r="D1154" s="948"/>
      <c r="E1154" s="948"/>
      <c r="F1154" s="948"/>
      <c r="G1154" s="956" t="s">
        <v>352</v>
      </c>
      <c r="H1154" s="956" t="s">
        <v>362</v>
      </c>
      <c r="I1154" s="956" t="s">
        <v>394</v>
      </c>
      <c r="J1154" s="958" t="s">
        <v>425</v>
      </c>
      <c r="K1154" s="958" t="s">
        <v>484</v>
      </c>
      <c r="L1154" s="958"/>
      <c r="M1154" s="958"/>
      <c r="N1154" s="958" t="s">
        <v>532</v>
      </c>
    </row>
    <row r="1155" spans="2:14" s="945" customFormat="1" ht="15" customHeight="1" outlineLevel="1" x14ac:dyDescent="0.3">
      <c r="B1155" s="1087"/>
      <c r="C1155" s="1093"/>
      <c r="D1155" s="948"/>
      <c r="E1155" s="948"/>
      <c r="F1155" s="948"/>
      <c r="G1155" s="956" t="s">
        <v>353</v>
      </c>
      <c r="H1155" s="956" t="s">
        <v>363</v>
      </c>
      <c r="I1155" s="956" t="s">
        <v>395</v>
      </c>
      <c r="J1155" s="958" t="s">
        <v>426</v>
      </c>
      <c r="K1155" s="958" t="s">
        <v>485</v>
      </c>
      <c r="L1155" s="958"/>
      <c r="M1155" s="958"/>
      <c r="N1155" s="958" t="s">
        <v>533</v>
      </c>
    </row>
    <row r="1156" spans="2:14" s="945" customFormat="1" ht="15" customHeight="1" outlineLevel="1" x14ac:dyDescent="0.3">
      <c r="B1156" s="1087"/>
      <c r="C1156" s="1093"/>
      <c r="D1156" s="948"/>
      <c r="E1156" s="948"/>
      <c r="F1156" s="948"/>
      <c r="G1156" s="958" t="s">
        <v>354</v>
      </c>
      <c r="H1156" s="956" t="s">
        <v>364</v>
      </c>
      <c r="I1156" s="956" t="s">
        <v>396</v>
      </c>
      <c r="J1156" s="958" t="s">
        <v>427</v>
      </c>
      <c r="K1156" s="958" t="s">
        <v>486</v>
      </c>
      <c r="L1156" s="958"/>
      <c r="M1156" s="958"/>
      <c r="N1156" s="958" t="s">
        <v>340</v>
      </c>
    </row>
    <row r="1157" spans="2:14" s="945" customFormat="1" ht="15" customHeight="1" outlineLevel="1" x14ac:dyDescent="0.3">
      <c r="B1157" s="1087"/>
      <c r="C1157" s="1093"/>
      <c r="D1157" s="948"/>
      <c r="E1157" s="948"/>
      <c r="F1157" s="948"/>
      <c r="G1157" s="948"/>
      <c r="H1157" s="956" t="s">
        <v>365</v>
      </c>
      <c r="I1157" s="956" t="s">
        <v>397</v>
      </c>
      <c r="J1157" s="958" t="s">
        <v>428</v>
      </c>
      <c r="K1157" s="958" t="s">
        <v>487</v>
      </c>
      <c r="L1157" s="958"/>
      <c r="M1157" s="958"/>
      <c r="N1157" s="958" t="s">
        <v>534</v>
      </c>
    </row>
    <row r="1158" spans="2:14" s="945" customFormat="1" ht="15" customHeight="1" outlineLevel="1" x14ac:dyDescent="0.3">
      <c r="B1158" s="1087"/>
      <c r="C1158" s="1093"/>
      <c r="D1158" s="948"/>
      <c r="E1158" s="948"/>
      <c r="F1158" s="948"/>
      <c r="G1158" s="948"/>
      <c r="H1158" s="956" t="s">
        <v>366</v>
      </c>
      <c r="I1158" s="956" t="s">
        <v>398</v>
      </c>
      <c r="J1158" s="958" t="s">
        <v>429</v>
      </c>
      <c r="K1158" s="958" t="s">
        <v>488</v>
      </c>
      <c r="L1158" s="958"/>
      <c r="M1158" s="958"/>
      <c r="N1158" s="958" t="s">
        <v>535</v>
      </c>
    </row>
    <row r="1159" spans="2:14" s="945" customFormat="1" ht="15" customHeight="1" outlineLevel="1" x14ac:dyDescent="0.3">
      <c r="B1159" s="1087"/>
      <c r="C1159" s="1093"/>
      <c r="D1159" s="948"/>
      <c r="E1159" s="948"/>
      <c r="F1159" s="948"/>
      <c r="G1159" s="948"/>
      <c r="H1159" s="956" t="s">
        <v>367</v>
      </c>
      <c r="I1159" s="956" t="s">
        <v>399</v>
      </c>
      <c r="J1159" s="958" t="s">
        <v>430</v>
      </c>
      <c r="K1159" s="958" t="s">
        <v>489</v>
      </c>
      <c r="L1159" s="958"/>
      <c r="M1159" s="958"/>
      <c r="N1159" s="958" t="s">
        <v>536</v>
      </c>
    </row>
    <row r="1160" spans="2:14" s="945" customFormat="1" ht="15" customHeight="1" outlineLevel="1" x14ac:dyDescent="0.3">
      <c r="B1160" s="1087"/>
      <c r="C1160" s="1093"/>
      <c r="D1160" s="948"/>
      <c r="E1160" s="948"/>
      <c r="F1160" s="948"/>
      <c r="G1160" s="948"/>
      <c r="H1160" s="956" t="s">
        <v>368</v>
      </c>
      <c r="I1160" s="956" t="s">
        <v>400</v>
      </c>
      <c r="J1160" s="958" t="s">
        <v>387</v>
      </c>
      <c r="K1160" s="958" t="s">
        <v>490</v>
      </c>
      <c r="L1160" s="958"/>
      <c r="M1160" s="958"/>
      <c r="N1160" s="958" t="s">
        <v>449</v>
      </c>
    </row>
    <row r="1161" spans="2:14" s="945" customFormat="1" ht="15" customHeight="1" outlineLevel="1" x14ac:dyDescent="0.3">
      <c r="B1161" s="1087"/>
      <c r="C1161" s="1093"/>
      <c r="D1161" s="948"/>
      <c r="E1161" s="948"/>
      <c r="F1161" s="948"/>
      <c r="G1161" s="948"/>
      <c r="H1161" s="956" t="s">
        <v>369</v>
      </c>
      <c r="I1161" s="956" t="s">
        <v>401</v>
      </c>
      <c r="J1161" s="958" t="s">
        <v>431</v>
      </c>
      <c r="K1161" s="958" t="s">
        <v>491</v>
      </c>
      <c r="L1161" s="958"/>
      <c r="M1161" s="958"/>
      <c r="N1161" s="958" t="s">
        <v>537</v>
      </c>
    </row>
    <row r="1162" spans="2:14" s="945" customFormat="1" ht="15" customHeight="1" outlineLevel="1" x14ac:dyDescent="0.3">
      <c r="B1162" s="1087"/>
      <c r="C1162" s="1093"/>
      <c r="D1162" s="948"/>
      <c r="E1162" s="948"/>
      <c r="F1162" s="948"/>
      <c r="G1162" s="948"/>
      <c r="H1162" s="956" t="s">
        <v>370</v>
      </c>
      <c r="I1162" s="956" t="s">
        <v>402</v>
      </c>
      <c r="J1162" s="958" t="s">
        <v>432</v>
      </c>
      <c r="K1162" s="958" t="s">
        <v>492</v>
      </c>
      <c r="L1162" s="958"/>
      <c r="M1162" s="958"/>
      <c r="N1162" s="958" t="s">
        <v>403</v>
      </c>
    </row>
    <row r="1163" spans="2:14" s="945" customFormat="1" ht="15" customHeight="1" outlineLevel="1" x14ac:dyDescent="0.3">
      <c r="B1163" s="1087"/>
      <c r="C1163" s="1093"/>
      <c r="D1163" s="948"/>
      <c r="E1163" s="948"/>
      <c r="F1163" s="948"/>
      <c r="G1163" s="948"/>
      <c r="H1163" s="956" t="s">
        <v>371</v>
      </c>
      <c r="I1163" s="956" t="s">
        <v>403</v>
      </c>
      <c r="J1163" s="958" t="s">
        <v>433</v>
      </c>
      <c r="K1163" s="958" t="s">
        <v>493</v>
      </c>
      <c r="L1163" s="958"/>
      <c r="M1163" s="958"/>
      <c r="N1163" s="958" t="s">
        <v>538</v>
      </c>
    </row>
    <row r="1164" spans="2:14" s="945" customFormat="1" ht="15" customHeight="1" outlineLevel="1" x14ac:dyDescent="0.3">
      <c r="B1164" s="1087"/>
      <c r="C1164" s="1093"/>
      <c r="D1164" s="948"/>
      <c r="E1164" s="948"/>
      <c r="F1164" s="948"/>
      <c r="G1164" s="948"/>
      <c r="H1164" s="956" t="s">
        <v>372</v>
      </c>
      <c r="I1164" s="956" t="s">
        <v>404</v>
      </c>
      <c r="J1164" s="958" t="s">
        <v>434</v>
      </c>
      <c r="K1164" s="958" t="s">
        <v>494</v>
      </c>
      <c r="L1164" s="958"/>
      <c r="M1164" s="958"/>
      <c r="N1164" s="958" t="s">
        <v>539</v>
      </c>
    </row>
    <row r="1165" spans="2:14" s="945" customFormat="1" ht="15" customHeight="1" outlineLevel="1" x14ac:dyDescent="0.3">
      <c r="B1165" s="1087"/>
      <c r="C1165" s="1093"/>
      <c r="D1165" s="948"/>
      <c r="E1165" s="948"/>
      <c r="F1165" s="948"/>
      <c r="G1165" s="948"/>
      <c r="H1165" s="956" t="s">
        <v>373</v>
      </c>
      <c r="I1165" s="956" t="s">
        <v>405</v>
      </c>
      <c r="J1165" s="958" t="s">
        <v>435</v>
      </c>
      <c r="K1165" s="958" t="s">
        <v>495</v>
      </c>
      <c r="L1165" s="958"/>
      <c r="M1165" s="958"/>
      <c r="N1165" s="958" t="s">
        <v>540</v>
      </c>
    </row>
    <row r="1166" spans="2:14" s="945" customFormat="1" ht="15" customHeight="1" outlineLevel="1" x14ac:dyDescent="0.3">
      <c r="B1166" s="1087"/>
      <c r="C1166" s="1093"/>
      <c r="D1166" s="948"/>
      <c r="E1166" s="948"/>
      <c r="F1166" s="948"/>
      <c r="G1166" s="948"/>
      <c r="H1166" s="956" t="s">
        <v>374</v>
      </c>
      <c r="I1166" s="956" t="s">
        <v>406</v>
      </c>
      <c r="J1166" s="958" t="s">
        <v>436</v>
      </c>
      <c r="K1166" s="958" t="s">
        <v>496</v>
      </c>
      <c r="L1166" s="958"/>
      <c r="M1166" s="958"/>
      <c r="N1166" s="958" t="s">
        <v>541</v>
      </c>
    </row>
    <row r="1167" spans="2:14" s="945" customFormat="1" ht="15" customHeight="1" outlineLevel="1" x14ac:dyDescent="0.3">
      <c r="B1167" s="1087"/>
      <c r="C1167" s="1093"/>
      <c r="D1167" s="948"/>
      <c r="E1167" s="948"/>
      <c r="F1167" s="948"/>
      <c r="G1167" s="948"/>
      <c r="H1167" s="956" t="s">
        <v>375</v>
      </c>
      <c r="I1167" s="956" t="s">
        <v>407</v>
      </c>
      <c r="J1167" s="958" t="s">
        <v>437</v>
      </c>
      <c r="K1167" s="958" t="s">
        <v>497</v>
      </c>
      <c r="L1167" s="958"/>
      <c r="M1167" s="958"/>
      <c r="N1167" s="958" t="s">
        <v>542</v>
      </c>
    </row>
    <row r="1168" spans="2:14" s="945" customFormat="1" ht="15" customHeight="1" outlineLevel="1" x14ac:dyDescent="0.3">
      <c r="B1168" s="1087"/>
      <c r="C1168" s="1093"/>
      <c r="D1168" s="948"/>
      <c r="E1168" s="948"/>
      <c r="F1168" s="948"/>
      <c r="G1168" s="948"/>
      <c r="H1168" s="956" t="s">
        <v>376</v>
      </c>
      <c r="I1168" s="956" t="s">
        <v>408</v>
      </c>
      <c r="J1168" s="958" t="s">
        <v>438</v>
      </c>
      <c r="K1168" s="958" t="s">
        <v>498</v>
      </c>
      <c r="L1168" s="958"/>
      <c r="M1168" s="958"/>
      <c r="N1168" s="958" t="s">
        <v>543</v>
      </c>
    </row>
    <row r="1169" spans="2:14" s="945" customFormat="1" ht="15" customHeight="1" outlineLevel="1" x14ac:dyDescent="0.3">
      <c r="B1169" s="1087"/>
      <c r="C1169" s="1093"/>
      <c r="D1169" s="948"/>
      <c r="E1169" s="948"/>
      <c r="F1169" s="948"/>
      <c r="G1169" s="948"/>
      <c r="H1169" s="956" t="s">
        <v>377</v>
      </c>
      <c r="I1169" s="956" t="s">
        <v>409</v>
      </c>
      <c r="J1169" s="958" t="s">
        <v>439</v>
      </c>
      <c r="K1169" s="958" t="s">
        <v>499</v>
      </c>
      <c r="L1169" s="958"/>
      <c r="M1169" s="958"/>
      <c r="N1169" s="958" t="s">
        <v>544</v>
      </c>
    </row>
    <row r="1170" spans="2:14" s="945" customFormat="1" ht="15" customHeight="1" outlineLevel="1" x14ac:dyDescent="0.3">
      <c r="B1170" s="1087"/>
      <c r="C1170" s="1093"/>
      <c r="D1170" s="948"/>
      <c r="E1170" s="948"/>
      <c r="F1170" s="948"/>
      <c r="G1170" s="948"/>
      <c r="H1170" s="956" t="s">
        <v>378</v>
      </c>
      <c r="I1170" s="956" t="s">
        <v>410</v>
      </c>
      <c r="J1170" s="958" t="s">
        <v>440</v>
      </c>
      <c r="K1170" s="958" t="s">
        <v>500</v>
      </c>
      <c r="L1170" s="958"/>
      <c r="M1170" s="958"/>
      <c r="N1170" s="958" t="s">
        <v>545</v>
      </c>
    </row>
    <row r="1171" spans="2:14" s="945" customFormat="1" ht="15" customHeight="1" outlineLevel="1" x14ac:dyDescent="0.3">
      <c r="B1171" s="1087"/>
      <c r="C1171" s="1093"/>
      <c r="D1171" s="948"/>
      <c r="E1171" s="948"/>
      <c r="F1171" s="948"/>
      <c r="G1171" s="948"/>
      <c r="H1171" s="956" t="s">
        <v>379</v>
      </c>
      <c r="I1171" s="956" t="s">
        <v>411</v>
      </c>
      <c r="J1171" s="958" t="s">
        <v>441</v>
      </c>
      <c r="K1171" s="958" t="s">
        <v>501</v>
      </c>
      <c r="L1171" s="958"/>
      <c r="M1171" s="958"/>
      <c r="N1171" s="958" t="s">
        <v>546</v>
      </c>
    </row>
    <row r="1172" spans="2:14" s="945" customFormat="1" ht="15" customHeight="1" outlineLevel="1" x14ac:dyDescent="0.3">
      <c r="B1172" s="1087"/>
      <c r="C1172" s="1093"/>
      <c r="D1172" s="948"/>
      <c r="E1172" s="948"/>
      <c r="F1172" s="948"/>
      <c r="G1172" s="948"/>
      <c r="H1172" s="956" t="s">
        <v>380</v>
      </c>
      <c r="I1172" s="956" t="s">
        <v>271</v>
      </c>
      <c r="J1172" s="958" t="s">
        <v>442</v>
      </c>
      <c r="K1172" s="958" t="s">
        <v>502</v>
      </c>
      <c r="L1172" s="958"/>
      <c r="M1172" s="958"/>
      <c r="N1172" s="958" t="s">
        <v>547</v>
      </c>
    </row>
    <row r="1173" spans="2:14" s="945" customFormat="1" ht="15" customHeight="1" outlineLevel="1" x14ac:dyDescent="0.3">
      <c r="B1173" s="1087"/>
      <c r="C1173" s="1093"/>
      <c r="D1173" s="948"/>
      <c r="E1173" s="948"/>
      <c r="F1173" s="948"/>
      <c r="G1173" s="948"/>
      <c r="H1173" s="956" t="s">
        <v>381</v>
      </c>
      <c r="I1173" s="956" t="s">
        <v>412</v>
      </c>
      <c r="J1173" s="958" t="s">
        <v>443</v>
      </c>
      <c r="K1173" s="958" t="s">
        <v>503</v>
      </c>
      <c r="L1173" s="958"/>
      <c r="M1173" s="958"/>
      <c r="N1173" s="958" t="s">
        <v>548</v>
      </c>
    </row>
    <row r="1174" spans="2:14" s="945" customFormat="1" ht="15" customHeight="1" outlineLevel="1" x14ac:dyDescent="0.3">
      <c r="B1174" s="1087"/>
      <c r="C1174" s="1093"/>
      <c r="D1174" s="948"/>
      <c r="E1174" s="948"/>
      <c r="F1174" s="948"/>
      <c r="G1174" s="948"/>
      <c r="H1174" s="956" t="s">
        <v>382</v>
      </c>
      <c r="I1174" s="956" t="s">
        <v>413</v>
      </c>
      <c r="J1174" s="958" t="s">
        <v>444</v>
      </c>
      <c r="K1174" s="958" t="s">
        <v>504</v>
      </c>
      <c r="L1174" s="958"/>
      <c r="M1174" s="958"/>
      <c r="N1174" s="958" t="s">
        <v>549</v>
      </c>
    </row>
    <row r="1175" spans="2:14" s="945" customFormat="1" ht="15" customHeight="1" outlineLevel="1" x14ac:dyDescent="0.3">
      <c r="B1175" s="1087"/>
      <c r="C1175" s="1093"/>
      <c r="D1175" s="948"/>
      <c r="E1175" s="948"/>
      <c r="F1175" s="948"/>
      <c r="G1175" s="948"/>
      <c r="H1175" s="956" t="s">
        <v>383</v>
      </c>
      <c r="I1175" s="956" t="s">
        <v>414</v>
      </c>
      <c r="J1175" s="958" t="s">
        <v>445</v>
      </c>
      <c r="K1175" s="958" t="s">
        <v>505</v>
      </c>
      <c r="L1175" s="958"/>
      <c r="M1175" s="958"/>
      <c r="N1175" s="958" t="s">
        <v>550</v>
      </c>
    </row>
    <row r="1176" spans="2:14" s="945" customFormat="1" ht="15" customHeight="1" outlineLevel="1" x14ac:dyDescent="0.3">
      <c r="B1176" s="1087"/>
      <c r="C1176" s="1093"/>
      <c r="D1176" s="948"/>
      <c r="E1176" s="948"/>
      <c r="F1176" s="948"/>
      <c r="G1176" s="948"/>
      <c r="H1176" s="956" t="s">
        <v>384</v>
      </c>
      <c r="I1176" s="956" t="s">
        <v>415</v>
      </c>
      <c r="J1176" s="958" t="s">
        <v>446</v>
      </c>
      <c r="K1176" s="958" t="s">
        <v>506</v>
      </c>
      <c r="L1176" s="958"/>
      <c r="M1176" s="958"/>
      <c r="N1176" s="958" t="s">
        <v>551</v>
      </c>
    </row>
    <row r="1177" spans="2:14" s="945" customFormat="1" ht="15" customHeight="1" outlineLevel="1" x14ac:dyDescent="0.3">
      <c r="B1177" s="1087"/>
      <c r="C1177" s="1093"/>
      <c r="D1177" s="948"/>
      <c r="E1177" s="948"/>
      <c r="F1177" s="948"/>
      <c r="G1177" s="948"/>
      <c r="H1177" s="956" t="s">
        <v>385</v>
      </c>
      <c r="I1177" s="956" t="s">
        <v>416</v>
      </c>
      <c r="J1177" s="958" t="s">
        <v>447</v>
      </c>
      <c r="K1177" s="958" t="s">
        <v>507</v>
      </c>
      <c r="L1177" s="958"/>
      <c r="M1177" s="958"/>
      <c r="N1177" s="958" t="s">
        <v>552</v>
      </c>
    </row>
    <row r="1178" spans="2:14" s="945" customFormat="1" ht="15" customHeight="1" outlineLevel="1" x14ac:dyDescent="0.3">
      <c r="B1178" s="1087"/>
      <c r="C1178" s="1093"/>
      <c r="D1178" s="948"/>
      <c r="E1178" s="948"/>
      <c r="F1178" s="948"/>
      <c r="G1178" s="948"/>
      <c r="H1178" s="958" t="s">
        <v>386</v>
      </c>
      <c r="I1178" s="958" t="s">
        <v>417</v>
      </c>
      <c r="J1178" s="958" t="s">
        <v>448</v>
      </c>
      <c r="K1178" s="958" t="s">
        <v>508</v>
      </c>
      <c r="L1178" s="958"/>
      <c r="M1178" s="958"/>
      <c r="N1178" s="958" t="s">
        <v>553</v>
      </c>
    </row>
    <row r="1179" spans="2:14" s="945" customFormat="1" ht="15" customHeight="1" outlineLevel="1" x14ac:dyDescent="0.3">
      <c r="B1179" s="1087"/>
      <c r="C1179" s="1093"/>
      <c r="D1179" s="948"/>
      <c r="E1179" s="948"/>
      <c r="F1179" s="948"/>
      <c r="G1179" s="948"/>
      <c r="H1179" s="948"/>
      <c r="I1179" s="948"/>
      <c r="J1179" s="958" t="s">
        <v>449</v>
      </c>
      <c r="K1179" s="958" t="s">
        <v>509</v>
      </c>
      <c r="L1179" s="958"/>
      <c r="M1179" s="958"/>
      <c r="N1179" s="958" t="s">
        <v>554</v>
      </c>
    </row>
    <row r="1180" spans="2:14" s="945" customFormat="1" ht="15" customHeight="1" outlineLevel="1" x14ac:dyDescent="0.3">
      <c r="B1180" s="1087"/>
      <c r="C1180" s="1093"/>
      <c r="D1180" s="948"/>
      <c r="E1180" s="948"/>
      <c r="F1180" s="948"/>
      <c r="G1180" s="948"/>
      <c r="H1180" s="948"/>
      <c r="I1180" s="948"/>
      <c r="J1180" s="958" t="s">
        <v>450</v>
      </c>
      <c r="K1180" s="958" t="s">
        <v>510</v>
      </c>
      <c r="L1180" s="958"/>
      <c r="M1180" s="958"/>
      <c r="N1180" s="958" t="s">
        <v>555</v>
      </c>
    </row>
    <row r="1181" spans="2:14" s="945" customFormat="1" ht="15" customHeight="1" outlineLevel="1" x14ac:dyDescent="0.3">
      <c r="B1181" s="1087"/>
      <c r="C1181" s="1093"/>
      <c r="D1181" s="948"/>
      <c r="E1181" s="948"/>
      <c r="F1181" s="948"/>
      <c r="G1181" s="948"/>
      <c r="H1181" s="948"/>
      <c r="I1181" s="948"/>
      <c r="J1181" s="958" t="s">
        <v>451</v>
      </c>
      <c r="K1181" s="958" t="s">
        <v>511</v>
      </c>
      <c r="L1181" s="958"/>
      <c r="M1181" s="958"/>
      <c r="N1181" s="958" t="s">
        <v>556</v>
      </c>
    </row>
    <row r="1182" spans="2:14" s="945" customFormat="1" ht="15" customHeight="1" outlineLevel="1" x14ac:dyDescent="0.3">
      <c r="B1182" s="1087"/>
      <c r="C1182" s="1093"/>
      <c r="D1182" s="948"/>
      <c r="E1182" s="948"/>
      <c r="F1182" s="948"/>
      <c r="G1182" s="948"/>
      <c r="H1182" s="948"/>
      <c r="I1182" s="948"/>
      <c r="J1182" s="958" t="s">
        <v>452</v>
      </c>
      <c r="K1182" s="958" t="s">
        <v>512</v>
      </c>
      <c r="L1182" s="958"/>
      <c r="M1182" s="958"/>
      <c r="N1182" s="989"/>
    </row>
    <row r="1183" spans="2:14" s="945" customFormat="1" ht="15" customHeight="1" outlineLevel="1" x14ac:dyDescent="0.3">
      <c r="B1183" s="1087"/>
      <c r="C1183" s="1093"/>
      <c r="D1183" s="948"/>
      <c r="E1183" s="948"/>
      <c r="F1183" s="948"/>
      <c r="G1183" s="948"/>
      <c r="H1183" s="948"/>
      <c r="I1183" s="948"/>
      <c r="J1183" s="958" t="s">
        <v>453</v>
      </c>
      <c r="K1183" s="958" t="s">
        <v>513</v>
      </c>
      <c r="L1183" s="958"/>
      <c r="M1183" s="958"/>
      <c r="N1183" s="984"/>
    </row>
    <row r="1184" spans="2:14" s="945" customFormat="1" ht="15" customHeight="1" outlineLevel="1" x14ac:dyDescent="0.3">
      <c r="B1184" s="1087"/>
      <c r="C1184" s="1093"/>
      <c r="D1184" s="948"/>
      <c r="E1184" s="948"/>
      <c r="F1184" s="948"/>
      <c r="G1184" s="948"/>
      <c r="H1184" s="948"/>
      <c r="I1184" s="948"/>
      <c r="J1184" s="958" t="s">
        <v>454</v>
      </c>
      <c r="K1184" s="958" t="s">
        <v>514</v>
      </c>
      <c r="L1184" s="958"/>
      <c r="M1184" s="958"/>
      <c r="N1184" s="984"/>
    </row>
    <row r="1185" spans="2:14" s="945" customFormat="1" ht="15" customHeight="1" outlineLevel="1" x14ac:dyDescent="0.3">
      <c r="B1185" s="1087"/>
      <c r="C1185" s="1093"/>
      <c r="D1185" s="948"/>
      <c r="E1185" s="948"/>
      <c r="F1185" s="948"/>
      <c r="G1185" s="948"/>
      <c r="H1185" s="948"/>
      <c r="I1185" s="948"/>
      <c r="J1185" s="958" t="s">
        <v>455</v>
      </c>
      <c r="K1185" s="958" t="s">
        <v>515</v>
      </c>
      <c r="L1185" s="958"/>
      <c r="M1185" s="958"/>
      <c r="N1185" s="984"/>
    </row>
    <row r="1186" spans="2:14" s="945" customFormat="1" ht="15" customHeight="1" outlineLevel="1" x14ac:dyDescent="0.3">
      <c r="B1186" s="1087"/>
      <c r="C1186" s="1093"/>
      <c r="D1186" s="948"/>
      <c r="E1186" s="948"/>
      <c r="F1186" s="948"/>
      <c r="G1186" s="948"/>
      <c r="H1186" s="948"/>
      <c r="I1186" s="948"/>
      <c r="J1186" s="958" t="s">
        <v>456</v>
      </c>
      <c r="K1186" s="988"/>
      <c r="L1186" s="958"/>
      <c r="M1186" s="958"/>
      <c r="N1186" s="984"/>
    </row>
    <row r="1187" spans="2:14" s="945" customFormat="1" ht="15" customHeight="1" outlineLevel="1" x14ac:dyDescent="0.3">
      <c r="B1187" s="1087"/>
      <c r="C1187" s="1093"/>
      <c r="D1187" s="948"/>
      <c r="E1187" s="948"/>
      <c r="F1187" s="948"/>
      <c r="G1187" s="948"/>
      <c r="H1187" s="948"/>
      <c r="I1187" s="948"/>
      <c r="J1187" s="958" t="s">
        <v>457</v>
      </c>
      <c r="K1187" s="958"/>
      <c r="L1187" s="958"/>
      <c r="M1187" s="958"/>
      <c r="N1187" s="984"/>
    </row>
    <row r="1188" spans="2:14" s="945" customFormat="1" ht="15" customHeight="1" outlineLevel="1" x14ac:dyDescent="0.3">
      <c r="B1188" s="1087"/>
      <c r="C1188" s="1093"/>
      <c r="D1188" s="948"/>
      <c r="E1188" s="948"/>
      <c r="F1188" s="948"/>
      <c r="G1188" s="948"/>
      <c r="H1188" s="948"/>
      <c r="I1188" s="948"/>
      <c r="J1188" s="958" t="s">
        <v>458</v>
      </c>
      <c r="K1188" s="958"/>
      <c r="L1188" s="958"/>
      <c r="M1188" s="958"/>
      <c r="N1188" s="984"/>
    </row>
    <row r="1189" spans="2:14" s="945" customFormat="1" ht="15" customHeight="1" outlineLevel="1" x14ac:dyDescent="0.3">
      <c r="B1189" s="1087"/>
      <c r="C1189" s="1093"/>
      <c r="D1189" s="948"/>
      <c r="E1189" s="948"/>
      <c r="F1189" s="948"/>
      <c r="G1189" s="948"/>
      <c r="H1189" s="948"/>
      <c r="I1189" s="948"/>
      <c r="J1189" s="958" t="s">
        <v>459</v>
      </c>
      <c r="K1189" s="958"/>
      <c r="L1189" s="958"/>
      <c r="M1189" s="958"/>
      <c r="N1189" s="984"/>
    </row>
    <row r="1190" spans="2:14" s="945" customFormat="1" ht="15" customHeight="1" outlineLevel="1" x14ac:dyDescent="0.3">
      <c r="B1190" s="1087"/>
      <c r="C1190" s="1093"/>
      <c r="D1190" s="948"/>
      <c r="E1190" s="948"/>
      <c r="F1190" s="948"/>
      <c r="G1190" s="948"/>
      <c r="H1190" s="948"/>
      <c r="I1190" s="948"/>
      <c r="J1190" s="958" t="s">
        <v>460</v>
      </c>
      <c r="K1190" s="958"/>
      <c r="L1190" s="958"/>
      <c r="M1190" s="958"/>
      <c r="N1190" s="984"/>
    </row>
    <row r="1191" spans="2:14" s="945" customFormat="1" ht="15" customHeight="1" outlineLevel="1" x14ac:dyDescent="0.3">
      <c r="B1191" s="1087"/>
      <c r="C1191" s="1093"/>
      <c r="D1191" s="948"/>
      <c r="E1191" s="948"/>
      <c r="F1191" s="948"/>
      <c r="G1191" s="948"/>
      <c r="H1191" s="948"/>
      <c r="I1191" s="948"/>
      <c r="J1191" s="958" t="s">
        <v>461</v>
      </c>
      <c r="K1191" s="958"/>
      <c r="L1191" s="958"/>
      <c r="M1191" s="958"/>
      <c r="N1191" s="984"/>
    </row>
    <row r="1192" spans="2:14" s="945" customFormat="1" ht="15" customHeight="1" outlineLevel="1" x14ac:dyDescent="0.3">
      <c r="B1192" s="1087"/>
      <c r="C1192" s="1093"/>
      <c r="D1192" s="948"/>
      <c r="E1192" s="948"/>
      <c r="F1192" s="948"/>
      <c r="G1192" s="948"/>
      <c r="H1192" s="948"/>
      <c r="I1192" s="948"/>
      <c r="J1192" s="958" t="s">
        <v>462</v>
      </c>
      <c r="K1192" s="958"/>
      <c r="L1192" s="958"/>
      <c r="M1192" s="958"/>
      <c r="N1192" s="984"/>
    </row>
    <row r="1193" spans="2:14" s="945" customFormat="1" ht="15" customHeight="1" outlineLevel="1" x14ac:dyDescent="0.3">
      <c r="B1193" s="1087"/>
      <c r="C1193" s="1093"/>
      <c r="D1193" s="948"/>
      <c r="E1193" s="948"/>
      <c r="F1193" s="948"/>
      <c r="G1193" s="948"/>
      <c r="H1193" s="948"/>
      <c r="I1193" s="948"/>
      <c r="J1193" s="958" t="s">
        <v>463</v>
      </c>
      <c r="K1193" s="958"/>
      <c r="L1193" s="958"/>
      <c r="M1193" s="958"/>
      <c r="N1193" s="984"/>
    </row>
    <row r="1194" spans="2:14" s="945" customFormat="1" ht="15" customHeight="1" outlineLevel="1" x14ac:dyDescent="0.3">
      <c r="B1194" s="1087"/>
      <c r="C1194" s="1093"/>
      <c r="D1194" s="948"/>
      <c r="E1194" s="948"/>
      <c r="F1194" s="948"/>
      <c r="G1194" s="948"/>
      <c r="H1194" s="948"/>
      <c r="I1194" s="948"/>
      <c r="J1194" s="958" t="s">
        <v>464</v>
      </c>
      <c r="K1194" s="958"/>
      <c r="L1194" s="958"/>
      <c r="M1194" s="958"/>
      <c r="N1194" s="984"/>
    </row>
    <row r="1195" spans="2:14" s="945" customFormat="1" ht="15" customHeight="1" outlineLevel="1" x14ac:dyDescent="0.3">
      <c r="B1195" s="1087"/>
      <c r="C1195" s="1093"/>
      <c r="D1195" s="948"/>
      <c r="E1195" s="948"/>
      <c r="F1195" s="948"/>
      <c r="G1195" s="948"/>
      <c r="H1195" s="948"/>
      <c r="I1195" s="948"/>
      <c r="J1195" s="958" t="s">
        <v>465</v>
      </c>
      <c r="K1195" s="958"/>
      <c r="L1195" s="958"/>
      <c r="M1195" s="958"/>
      <c r="N1195" s="984"/>
    </row>
    <row r="1196" spans="2:14" s="945" customFormat="1" ht="15" customHeight="1" outlineLevel="1" x14ac:dyDescent="0.3">
      <c r="B1196" s="1087"/>
      <c r="C1196" s="1093"/>
      <c r="D1196" s="948"/>
      <c r="E1196" s="948"/>
      <c r="F1196" s="948"/>
      <c r="G1196" s="948"/>
      <c r="H1196" s="948"/>
      <c r="I1196" s="948"/>
      <c r="J1196" s="958" t="s">
        <v>466</v>
      </c>
      <c r="K1196" s="958"/>
      <c r="L1196" s="958"/>
      <c r="M1196" s="958"/>
      <c r="N1196" s="984"/>
    </row>
    <row r="1197" spans="2:14" s="945" customFormat="1" ht="15" customHeight="1" outlineLevel="1" x14ac:dyDescent="0.3">
      <c r="B1197" s="1087"/>
      <c r="C1197" s="1093"/>
      <c r="D1197" s="948"/>
      <c r="E1197" s="948"/>
      <c r="F1197" s="948"/>
      <c r="G1197" s="948"/>
      <c r="H1197" s="948"/>
      <c r="I1197" s="948"/>
      <c r="J1197" s="958" t="s">
        <v>467</v>
      </c>
      <c r="K1197" s="958"/>
      <c r="L1197" s="958"/>
      <c r="M1197" s="958"/>
      <c r="N1197" s="984"/>
    </row>
    <row r="1198" spans="2:14" s="945" customFormat="1" ht="15" customHeight="1" outlineLevel="1" x14ac:dyDescent="0.3">
      <c r="B1198" s="1087"/>
      <c r="C1198" s="1093"/>
      <c r="D1198" s="948"/>
      <c r="E1198" s="948"/>
      <c r="F1198" s="948"/>
      <c r="G1198" s="948"/>
      <c r="H1198" s="948"/>
      <c r="I1198" s="948"/>
      <c r="J1198" s="958" t="s">
        <v>468</v>
      </c>
      <c r="K1198" s="958"/>
      <c r="L1198" s="958"/>
      <c r="M1198" s="958"/>
      <c r="N1198" s="984"/>
    </row>
    <row r="1199" spans="2:14" s="945" customFormat="1" ht="15" customHeight="1" outlineLevel="1" x14ac:dyDescent="0.3">
      <c r="B1199" s="1087"/>
      <c r="C1199" s="1093"/>
      <c r="D1199" s="948"/>
      <c r="E1199" s="948"/>
      <c r="F1199" s="948"/>
      <c r="G1199" s="948"/>
      <c r="H1199" s="948"/>
      <c r="I1199" s="948"/>
      <c r="J1199" s="958" t="s">
        <v>469</v>
      </c>
      <c r="K1199" s="958"/>
      <c r="L1199" s="958"/>
      <c r="M1199" s="958"/>
      <c r="N1199" s="984"/>
    </row>
    <row r="1200" spans="2:14" s="945" customFormat="1" ht="15" customHeight="1" outlineLevel="1" x14ac:dyDescent="0.3">
      <c r="B1200" s="1087"/>
      <c r="C1200" s="1093"/>
      <c r="D1200" s="948"/>
      <c r="E1200" s="948"/>
      <c r="F1200" s="948"/>
      <c r="G1200" s="948"/>
      <c r="H1200" s="948"/>
      <c r="I1200" s="948"/>
      <c r="J1200" s="958" t="s">
        <v>470</v>
      </c>
      <c r="K1200" s="958"/>
      <c r="L1200" s="958"/>
      <c r="M1200" s="958"/>
      <c r="N1200" s="984"/>
    </row>
    <row r="1201" spans="2:14" s="945" customFormat="1" ht="15" customHeight="1" outlineLevel="1" x14ac:dyDescent="0.3">
      <c r="B1201" s="1087"/>
      <c r="C1201" s="1093"/>
      <c r="D1201" s="948"/>
      <c r="E1201" s="948"/>
      <c r="F1201" s="948"/>
      <c r="G1201" s="948"/>
      <c r="H1201" s="948"/>
      <c r="I1201" s="948"/>
      <c r="J1201" s="958" t="s">
        <v>471</v>
      </c>
      <c r="K1201" s="958"/>
      <c r="L1201" s="958"/>
      <c r="M1201" s="958"/>
      <c r="N1201" s="984"/>
    </row>
    <row r="1202" spans="2:14" s="945" customFormat="1" ht="15" customHeight="1" outlineLevel="1" x14ac:dyDescent="0.3">
      <c r="B1202" s="1087"/>
      <c r="C1202" s="1093"/>
      <c r="D1202" s="948"/>
      <c r="E1202" s="948"/>
      <c r="F1202" s="948"/>
      <c r="G1202" s="948"/>
      <c r="H1202" s="948"/>
      <c r="I1202" s="948"/>
      <c r="J1202" s="958" t="s">
        <v>472</v>
      </c>
      <c r="K1202" s="958"/>
      <c r="L1202" s="958"/>
      <c r="M1202" s="958"/>
      <c r="N1202" s="984"/>
    </row>
    <row r="1203" spans="2:14" s="945" customFormat="1" ht="15" customHeight="1" outlineLevel="1" x14ac:dyDescent="0.3">
      <c r="B1203" s="1087"/>
      <c r="C1203" s="1093"/>
      <c r="D1203" s="948"/>
      <c r="E1203" s="948"/>
      <c r="F1203" s="948"/>
      <c r="G1203" s="948"/>
      <c r="H1203" s="948"/>
      <c r="I1203" s="948"/>
      <c r="J1203" s="958" t="s">
        <v>473</v>
      </c>
      <c r="K1203" s="958"/>
      <c r="L1203" s="958"/>
      <c r="M1203" s="958"/>
      <c r="N1203" s="984"/>
    </row>
    <row r="1204" spans="2:14" s="945" customFormat="1" ht="15" customHeight="1" outlineLevel="1" x14ac:dyDescent="0.3">
      <c r="B1204" s="1087"/>
      <c r="C1204" s="1093"/>
      <c r="D1204" s="948"/>
      <c r="E1204" s="948"/>
      <c r="F1204" s="948"/>
      <c r="G1204" s="948"/>
      <c r="H1204" s="948"/>
      <c r="I1204" s="948"/>
      <c r="J1204" s="958" t="s">
        <v>474</v>
      </c>
      <c r="K1204" s="958"/>
      <c r="L1204" s="958"/>
      <c r="M1204" s="958"/>
      <c r="N1204" s="984"/>
    </row>
    <row r="1205" spans="2:14" s="945" customFormat="1" ht="15" customHeight="1" outlineLevel="1" x14ac:dyDescent="0.3">
      <c r="B1205" s="1087"/>
      <c r="C1205" s="1093"/>
      <c r="D1205" s="948"/>
      <c r="E1205" s="948"/>
      <c r="F1205" s="948"/>
      <c r="G1205" s="948"/>
      <c r="H1205" s="948"/>
      <c r="I1205" s="948"/>
      <c r="J1205" s="958" t="s">
        <v>475</v>
      </c>
      <c r="K1205" s="958"/>
      <c r="L1205" s="958"/>
      <c r="M1205" s="958"/>
      <c r="N1205" s="984"/>
    </row>
    <row r="1206" spans="2:14" s="945" customFormat="1" ht="15.75" customHeight="1" outlineLevel="1" thickBot="1" x14ac:dyDescent="0.35">
      <c r="B1206" s="1087"/>
      <c r="C1206" s="1094"/>
      <c r="D1206" s="951"/>
      <c r="E1206" s="951"/>
      <c r="F1206" s="951"/>
      <c r="G1206" s="951"/>
      <c r="H1206" s="951"/>
      <c r="I1206" s="951"/>
      <c r="J1206" s="958" t="s">
        <v>476</v>
      </c>
      <c r="K1206" s="985"/>
      <c r="L1206" s="985"/>
      <c r="M1206" s="985"/>
      <c r="N1206" s="986"/>
    </row>
    <row r="1207" spans="2:14" s="945" customFormat="1" ht="15.75" customHeight="1" outlineLevel="1" thickBot="1" x14ac:dyDescent="0.35">
      <c r="B1207" s="1087"/>
      <c r="C1207" s="946"/>
      <c r="D1207" s="946"/>
      <c r="E1207" s="946"/>
      <c r="F1207" s="946"/>
      <c r="G1207" s="946"/>
      <c r="H1207" s="946"/>
      <c r="I1207" s="946"/>
      <c r="J1207" s="946"/>
      <c r="K1207" s="946"/>
      <c r="L1207" s="946"/>
      <c r="M1207" s="946"/>
      <c r="N1207" s="946"/>
    </row>
    <row r="1208" spans="2:14" s="945" customFormat="1" ht="14" outlineLevel="1" x14ac:dyDescent="0.3">
      <c r="B1208" s="1087"/>
      <c r="C1208" s="1083" t="s">
        <v>1414</v>
      </c>
      <c r="D1208" s="957" t="s">
        <v>1354</v>
      </c>
      <c r="E1208" s="957" t="s">
        <v>278</v>
      </c>
      <c r="F1208" s="957" t="s">
        <v>1371</v>
      </c>
      <c r="G1208" s="957" t="s">
        <v>565</v>
      </c>
      <c r="H1208" s="957" t="s">
        <v>1383</v>
      </c>
      <c r="I1208" s="957" t="s">
        <v>1388</v>
      </c>
      <c r="J1208" s="987" t="s">
        <v>1394</v>
      </c>
      <c r="K1208" s="946"/>
      <c r="L1208" s="946"/>
      <c r="M1208" s="946"/>
      <c r="N1208" s="946"/>
    </row>
    <row r="1209" spans="2:14" s="945" customFormat="1" ht="15" customHeight="1" outlineLevel="1" x14ac:dyDescent="0.3">
      <c r="B1209" s="1087"/>
      <c r="C1209" s="1084"/>
      <c r="D1209" s="956" t="s">
        <v>557</v>
      </c>
      <c r="E1209" s="956" t="s">
        <v>278</v>
      </c>
      <c r="F1209" s="956" t="s">
        <v>560</v>
      </c>
      <c r="G1209" s="956" t="s">
        <v>565</v>
      </c>
      <c r="H1209" s="956" t="s">
        <v>567</v>
      </c>
      <c r="I1209" s="956" t="s">
        <v>570</v>
      </c>
      <c r="J1209" s="958" t="s">
        <v>578</v>
      </c>
      <c r="K1209" s="946"/>
      <c r="L1209" s="946"/>
      <c r="M1209" s="946"/>
      <c r="N1209" s="946"/>
    </row>
    <row r="1210" spans="2:14" s="945" customFormat="1" ht="15" customHeight="1" outlineLevel="1" x14ac:dyDescent="0.3">
      <c r="B1210" s="1087"/>
      <c r="C1210" s="1084"/>
      <c r="D1210" s="956" t="s">
        <v>558</v>
      </c>
      <c r="E1210" s="958"/>
      <c r="F1210" s="956" t="s">
        <v>561</v>
      </c>
      <c r="G1210" s="958" t="s">
        <v>566</v>
      </c>
      <c r="H1210" s="956" t="s">
        <v>568</v>
      </c>
      <c r="I1210" s="956" t="s">
        <v>571</v>
      </c>
      <c r="J1210" s="958" t="s">
        <v>579</v>
      </c>
      <c r="K1210" s="946"/>
      <c r="L1210" s="946"/>
      <c r="M1210" s="946"/>
      <c r="N1210" s="946"/>
    </row>
    <row r="1211" spans="2:14" s="945" customFormat="1" ht="15" customHeight="1" outlineLevel="1" x14ac:dyDescent="0.3">
      <c r="B1211" s="1087"/>
      <c r="C1211" s="1084"/>
      <c r="D1211" s="958" t="s">
        <v>559</v>
      </c>
      <c r="E1211" s="948"/>
      <c r="F1211" s="956" t="s">
        <v>562</v>
      </c>
      <c r="G1211" s="948"/>
      <c r="H1211" s="958" t="s">
        <v>569</v>
      </c>
      <c r="I1211" s="956" t="s">
        <v>572</v>
      </c>
      <c r="J1211" s="958" t="s">
        <v>580</v>
      </c>
      <c r="K1211" s="946"/>
      <c r="L1211" s="946"/>
      <c r="M1211" s="946"/>
      <c r="N1211" s="946"/>
    </row>
    <row r="1212" spans="2:14" s="945" customFormat="1" ht="15" customHeight="1" outlineLevel="1" x14ac:dyDescent="0.3">
      <c r="B1212" s="1087"/>
      <c r="C1212" s="1084"/>
      <c r="D1212" s="948"/>
      <c r="E1212" s="948"/>
      <c r="F1212" s="958" t="s">
        <v>563</v>
      </c>
      <c r="G1212" s="948"/>
      <c r="H1212" s="948"/>
      <c r="I1212" s="956" t="s">
        <v>573</v>
      </c>
      <c r="J1212" s="958" t="s">
        <v>581</v>
      </c>
      <c r="K1212" s="946"/>
      <c r="L1212" s="946"/>
      <c r="M1212" s="946"/>
      <c r="N1212" s="946"/>
    </row>
    <row r="1213" spans="2:14" s="945" customFormat="1" ht="15" customHeight="1" outlineLevel="1" x14ac:dyDescent="0.3">
      <c r="B1213" s="1087"/>
      <c r="C1213" s="1084"/>
      <c r="D1213" s="948"/>
      <c r="E1213" s="948"/>
      <c r="F1213" s="948"/>
      <c r="G1213" s="948"/>
      <c r="H1213" s="948"/>
      <c r="I1213" s="956" t="s">
        <v>574</v>
      </c>
      <c r="J1213" s="990"/>
      <c r="K1213" s="946"/>
      <c r="L1213" s="946"/>
      <c r="M1213" s="946"/>
      <c r="N1213" s="946"/>
    </row>
    <row r="1214" spans="2:14" s="945" customFormat="1" ht="15" customHeight="1" outlineLevel="1" x14ac:dyDescent="0.3">
      <c r="B1214" s="1087"/>
      <c r="C1214" s="1084"/>
      <c r="D1214" s="948"/>
      <c r="E1214" s="948"/>
      <c r="F1214" s="948"/>
      <c r="G1214" s="948"/>
      <c r="H1214" s="948"/>
      <c r="I1214" s="956" t="s">
        <v>575</v>
      </c>
      <c r="J1214" s="949"/>
      <c r="K1214" s="946"/>
      <c r="L1214" s="946"/>
      <c r="M1214" s="946"/>
      <c r="N1214" s="946"/>
    </row>
    <row r="1215" spans="2:14" s="945" customFormat="1" ht="15" customHeight="1" outlineLevel="1" x14ac:dyDescent="0.3">
      <c r="B1215" s="1087"/>
      <c r="C1215" s="1084"/>
      <c r="D1215" s="948"/>
      <c r="E1215" s="948"/>
      <c r="F1215" s="948"/>
      <c r="G1215" s="948"/>
      <c r="H1215" s="948"/>
      <c r="I1215" s="956" t="s">
        <v>576</v>
      </c>
      <c r="J1215" s="949"/>
      <c r="K1215" s="946"/>
      <c r="L1215" s="946"/>
      <c r="M1215" s="946"/>
      <c r="N1215" s="946"/>
    </row>
    <row r="1216" spans="2:14" s="945" customFormat="1" ht="15.75" customHeight="1" outlineLevel="1" thickBot="1" x14ac:dyDescent="0.35">
      <c r="B1216" s="1087"/>
      <c r="C1216" s="1085"/>
      <c r="D1216" s="951"/>
      <c r="E1216" s="951"/>
      <c r="F1216" s="951"/>
      <c r="G1216" s="951"/>
      <c r="H1216" s="951"/>
      <c r="I1216" s="958" t="s">
        <v>577</v>
      </c>
      <c r="J1216" s="952"/>
      <c r="K1216" s="946"/>
      <c r="L1216" s="946"/>
      <c r="M1216" s="946"/>
      <c r="N1216" s="946"/>
    </row>
    <row r="1217" spans="2:14" s="945" customFormat="1" ht="15.75" customHeight="1" outlineLevel="1" thickBot="1" x14ac:dyDescent="0.35">
      <c r="B1217" s="1087"/>
      <c r="C1217" s="946"/>
      <c r="D1217" s="946"/>
      <c r="E1217" s="946"/>
      <c r="F1217" s="946"/>
      <c r="G1217" s="946"/>
      <c r="H1217" s="946"/>
      <c r="I1217" s="946"/>
      <c r="J1217" s="946"/>
      <c r="K1217" s="946"/>
      <c r="L1217" s="946"/>
      <c r="M1217" s="946"/>
      <c r="N1217" s="946"/>
    </row>
    <row r="1218" spans="2:14" s="945" customFormat="1" ht="14" outlineLevel="1" x14ac:dyDescent="0.3">
      <c r="B1218" s="1087"/>
      <c r="C1218" s="1083" t="s">
        <v>279</v>
      </c>
      <c r="D1218" s="957" t="s">
        <v>280</v>
      </c>
      <c r="E1218" s="946"/>
      <c r="F1218" s="946"/>
      <c r="G1218" s="946"/>
      <c r="H1218" s="946"/>
      <c r="I1218" s="946"/>
      <c r="J1218" s="946"/>
      <c r="K1218" s="946"/>
      <c r="L1218" s="946"/>
      <c r="M1218" s="946"/>
      <c r="N1218" s="946"/>
    </row>
    <row r="1219" spans="2:14" s="945" customFormat="1" ht="15" customHeight="1" outlineLevel="1" x14ac:dyDescent="0.3">
      <c r="B1219" s="1087"/>
      <c r="C1219" s="1084"/>
      <c r="D1219" s="956" t="s">
        <v>583</v>
      </c>
      <c r="E1219" s="946"/>
      <c r="F1219" s="946"/>
      <c r="G1219" s="946"/>
      <c r="H1219" s="946"/>
      <c r="I1219" s="946"/>
      <c r="J1219" s="946"/>
      <c r="K1219" s="946"/>
      <c r="L1219" s="946"/>
      <c r="M1219" s="946"/>
      <c r="N1219" s="946"/>
    </row>
    <row r="1220" spans="2:14" s="945" customFormat="1" ht="15" customHeight="1" outlineLevel="1" x14ac:dyDescent="0.3">
      <c r="B1220" s="1087"/>
      <c r="C1220" s="1084"/>
      <c r="D1220" s="956" t="s">
        <v>584</v>
      </c>
      <c r="E1220" s="946"/>
      <c r="F1220" s="946"/>
      <c r="G1220" s="946"/>
      <c r="H1220" s="946"/>
      <c r="I1220" s="946"/>
      <c r="J1220" s="946"/>
      <c r="K1220" s="946"/>
      <c r="L1220" s="946"/>
      <c r="M1220" s="946"/>
      <c r="N1220" s="946"/>
    </row>
    <row r="1221" spans="2:14" s="945" customFormat="1" ht="15" customHeight="1" outlineLevel="1" x14ac:dyDescent="0.3">
      <c r="B1221" s="1087"/>
      <c r="C1221" s="1084"/>
      <c r="D1221" s="956" t="s">
        <v>585</v>
      </c>
      <c r="E1221" s="946"/>
      <c r="F1221" s="946"/>
      <c r="G1221" s="946"/>
      <c r="H1221" s="946"/>
      <c r="I1221" s="946"/>
      <c r="J1221" s="946"/>
      <c r="K1221" s="946"/>
      <c r="L1221" s="946"/>
      <c r="M1221" s="946"/>
      <c r="N1221" s="946"/>
    </row>
    <row r="1222" spans="2:14" s="945" customFormat="1" ht="15" customHeight="1" outlineLevel="1" x14ac:dyDescent="0.3">
      <c r="B1222" s="1087"/>
      <c r="C1222" s="1084"/>
      <c r="D1222" s="956" t="s">
        <v>586</v>
      </c>
      <c r="E1222" s="946"/>
      <c r="F1222" s="946"/>
      <c r="G1222" s="946"/>
      <c r="H1222" s="946"/>
      <c r="I1222" s="946"/>
      <c r="J1222" s="946"/>
      <c r="K1222" s="946"/>
      <c r="L1222" s="946"/>
      <c r="M1222" s="946"/>
      <c r="N1222" s="946"/>
    </row>
    <row r="1223" spans="2:14" s="945" customFormat="1" ht="15" customHeight="1" outlineLevel="1" x14ac:dyDescent="0.3">
      <c r="B1223" s="1087"/>
      <c r="C1223" s="1084"/>
      <c r="D1223" s="956" t="s">
        <v>588</v>
      </c>
      <c r="E1223" s="946"/>
      <c r="F1223" s="946"/>
      <c r="G1223" s="946"/>
      <c r="H1223" s="946"/>
      <c r="I1223" s="946"/>
      <c r="J1223" s="946"/>
      <c r="K1223" s="946"/>
      <c r="L1223" s="946"/>
      <c r="M1223" s="946"/>
      <c r="N1223" s="946"/>
    </row>
    <row r="1224" spans="2:14" s="945" customFormat="1" ht="15" customHeight="1" outlineLevel="1" x14ac:dyDescent="0.3">
      <c r="B1224" s="1087"/>
      <c r="C1224" s="1084"/>
      <c r="D1224" s="956" t="s">
        <v>589</v>
      </c>
      <c r="E1224" s="946"/>
      <c r="F1224" s="946"/>
      <c r="G1224" s="946"/>
      <c r="H1224" s="946"/>
      <c r="I1224" s="946"/>
      <c r="J1224" s="946"/>
      <c r="K1224" s="946"/>
      <c r="L1224" s="946"/>
      <c r="M1224" s="946"/>
      <c r="N1224" s="946"/>
    </row>
    <row r="1225" spans="2:14" s="945" customFormat="1" ht="15" customHeight="1" outlineLevel="1" x14ac:dyDescent="0.3">
      <c r="B1225" s="1087"/>
      <c r="C1225" s="1084"/>
      <c r="D1225" s="956" t="s">
        <v>590</v>
      </c>
      <c r="E1225" s="946"/>
      <c r="F1225" s="946"/>
      <c r="G1225" s="946"/>
      <c r="H1225" s="946"/>
      <c r="I1225" s="946"/>
      <c r="J1225" s="946"/>
      <c r="K1225" s="946"/>
      <c r="L1225" s="946"/>
      <c r="M1225" s="946"/>
      <c r="N1225" s="946"/>
    </row>
    <row r="1226" spans="2:14" s="945" customFormat="1" ht="15" customHeight="1" outlineLevel="1" x14ac:dyDescent="0.3">
      <c r="B1226" s="1087"/>
      <c r="C1226" s="1084"/>
      <c r="D1226" s="956" t="s">
        <v>591</v>
      </c>
      <c r="E1226" s="946"/>
      <c r="F1226" s="946"/>
      <c r="G1226" s="946"/>
      <c r="H1226" s="946"/>
      <c r="I1226" s="946"/>
      <c r="J1226" s="946"/>
      <c r="K1226" s="946"/>
      <c r="L1226" s="946"/>
      <c r="M1226" s="946"/>
      <c r="N1226" s="946"/>
    </row>
    <row r="1227" spans="2:14" s="945" customFormat="1" ht="15" customHeight="1" outlineLevel="1" x14ac:dyDescent="0.3">
      <c r="B1227" s="1087"/>
      <c r="C1227" s="1084"/>
      <c r="D1227" s="956" t="s">
        <v>592</v>
      </c>
      <c r="E1227" s="946"/>
      <c r="F1227" s="946"/>
      <c r="G1227" s="946"/>
      <c r="H1227" s="946"/>
      <c r="I1227" s="946"/>
      <c r="J1227" s="946"/>
      <c r="K1227" s="946"/>
      <c r="L1227" s="946"/>
      <c r="M1227" s="946"/>
      <c r="N1227" s="946"/>
    </row>
    <row r="1228" spans="2:14" s="945" customFormat="1" ht="15" customHeight="1" outlineLevel="1" x14ac:dyDescent="0.3">
      <c r="B1228" s="1087"/>
      <c r="C1228" s="1084"/>
      <c r="D1228" s="956" t="s">
        <v>593</v>
      </c>
      <c r="E1228" s="946"/>
      <c r="F1228" s="946"/>
      <c r="G1228" s="946"/>
      <c r="H1228" s="946"/>
      <c r="I1228" s="946"/>
      <c r="J1228" s="946"/>
      <c r="K1228" s="946"/>
      <c r="L1228" s="946"/>
      <c r="M1228" s="946"/>
      <c r="N1228" s="946"/>
    </row>
    <row r="1229" spans="2:14" s="945" customFormat="1" ht="15" customHeight="1" outlineLevel="1" x14ac:dyDescent="0.3">
      <c r="B1229" s="1087"/>
      <c r="C1229" s="1084"/>
      <c r="D1229" s="956" t="s">
        <v>594</v>
      </c>
      <c r="E1229" s="946"/>
      <c r="F1229" s="946"/>
      <c r="G1229" s="946"/>
      <c r="H1229" s="946"/>
      <c r="I1229" s="946"/>
      <c r="J1229" s="946"/>
      <c r="K1229" s="946"/>
      <c r="L1229" s="946"/>
      <c r="M1229" s="946"/>
      <c r="N1229" s="946"/>
    </row>
    <row r="1230" spans="2:14" s="945" customFormat="1" ht="15" customHeight="1" outlineLevel="1" x14ac:dyDescent="0.3">
      <c r="B1230" s="1087"/>
      <c r="C1230" s="1084"/>
      <c r="D1230" s="956" t="s">
        <v>595</v>
      </c>
      <c r="E1230" s="946"/>
      <c r="F1230" s="946"/>
      <c r="G1230" s="946"/>
      <c r="H1230" s="946"/>
      <c r="I1230" s="946"/>
      <c r="J1230" s="946"/>
      <c r="K1230" s="946"/>
      <c r="L1230" s="946"/>
      <c r="M1230" s="946"/>
      <c r="N1230" s="946"/>
    </row>
    <row r="1231" spans="2:14" s="945" customFormat="1" ht="15" customHeight="1" outlineLevel="1" x14ac:dyDescent="0.3">
      <c r="B1231" s="1087"/>
      <c r="C1231" s="1084"/>
      <c r="D1231" s="956" t="s">
        <v>596</v>
      </c>
      <c r="E1231" s="946"/>
      <c r="F1231" s="946"/>
      <c r="G1231" s="946"/>
      <c r="H1231" s="946"/>
      <c r="I1231" s="946"/>
      <c r="J1231" s="946"/>
      <c r="K1231" s="946"/>
      <c r="L1231" s="946"/>
      <c r="M1231" s="946"/>
      <c r="N1231" s="946"/>
    </row>
    <row r="1232" spans="2:14" s="945" customFormat="1" ht="15" customHeight="1" outlineLevel="1" x14ac:dyDescent="0.3">
      <c r="B1232" s="1087"/>
      <c r="C1232" s="1084"/>
      <c r="D1232" s="956" t="s">
        <v>597</v>
      </c>
      <c r="E1232" s="946"/>
      <c r="F1232" s="946"/>
      <c r="G1232" s="946"/>
      <c r="H1232" s="946"/>
      <c r="I1232" s="946"/>
      <c r="J1232" s="946"/>
      <c r="K1232" s="946"/>
      <c r="L1232" s="946"/>
      <c r="M1232" s="946"/>
      <c r="N1232" s="946"/>
    </row>
    <row r="1233" spans="2:14" s="945" customFormat="1" ht="15" customHeight="1" outlineLevel="1" x14ac:dyDescent="0.3">
      <c r="B1233" s="1087"/>
      <c r="C1233" s="1084"/>
      <c r="D1233" s="956" t="s">
        <v>598</v>
      </c>
      <c r="E1233" s="946"/>
      <c r="F1233" s="946"/>
      <c r="G1233" s="946"/>
      <c r="H1233" s="946"/>
      <c r="I1233" s="946"/>
      <c r="J1233" s="946"/>
      <c r="K1233" s="946"/>
      <c r="L1233" s="946"/>
      <c r="M1233" s="946"/>
      <c r="N1233" s="946"/>
    </row>
    <row r="1234" spans="2:14" s="945" customFormat="1" ht="15" customHeight="1" outlineLevel="1" x14ac:dyDescent="0.3">
      <c r="B1234" s="1087"/>
      <c r="C1234" s="1084"/>
      <c r="D1234" s="956" t="s">
        <v>599</v>
      </c>
      <c r="E1234" s="946"/>
      <c r="F1234" s="946"/>
      <c r="G1234" s="946"/>
      <c r="H1234" s="946"/>
      <c r="I1234" s="946"/>
      <c r="J1234" s="946"/>
      <c r="K1234" s="946"/>
      <c r="L1234" s="946"/>
      <c r="M1234" s="946"/>
      <c r="N1234" s="946"/>
    </row>
    <row r="1235" spans="2:14" s="945" customFormat="1" ht="15" customHeight="1" outlineLevel="1" x14ac:dyDescent="0.3">
      <c r="B1235" s="1087"/>
      <c r="C1235" s="1084"/>
      <c r="D1235" s="956" t="s">
        <v>600</v>
      </c>
      <c r="E1235" s="946"/>
      <c r="F1235" s="946"/>
      <c r="G1235" s="946"/>
      <c r="H1235" s="946"/>
      <c r="I1235" s="946"/>
      <c r="J1235" s="946"/>
      <c r="K1235" s="946"/>
      <c r="L1235" s="946"/>
      <c r="M1235" s="946"/>
      <c r="N1235" s="946"/>
    </row>
    <row r="1236" spans="2:14" s="945" customFormat="1" ht="15" customHeight="1" outlineLevel="1" x14ac:dyDescent="0.3">
      <c r="B1236" s="1087"/>
      <c r="C1236" s="1084"/>
      <c r="D1236" s="956" t="s">
        <v>601</v>
      </c>
      <c r="E1236" s="946"/>
      <c r="F1236" s="946"/>
      <c r="G1236" s="946"/>
      <c r="H1236" s="946"/>
      <c r="I1236" s="946"/>
      <c r="J1236" s="946"/>
      <c r="K1236" s="946"/>
      <c r="L1236" s="946"/>
      <c r="M1236" s="946"/>
      <c r="N1236" s="946"/>
    </row>
    <row r="1237" spans="2:14" s="945" customFormat="1" ht="15" customHeight="1" outlineLevel="1" x14ac:dyDescent="0.3">
      <c r="B1237" s="1087"/>
      <c r="C1237" s="1084"/>
      <c r="D1237" s="956" t="s">
        <v>602</v>
      </c>
      <c r="E1237" s="946"/>
      <c r="F1237" s="946"/>
      <c r="G1237" s="946"/>
      <c r="H1237" s="946"/>
      <c r="I1237" s="946"/>
      <c r="J1237" s="946"/>
      <c r="K1237" s="946"/>
      <c r="L1237" s="946"/>
      <c r="M1237" s="946"/>
      <c r="N1237" s="946"/>
    </row>
    <row r="1238" spans="2:14" s="945" customFormat="1" ht="15" customHeight="1" outlineLevel="1" x14ac:dyDescent="0.3">
      <c r="B1238" s="1087"/>
      <c r="C1238" s="1084"/>
      <c r="D1238" s="956" t="s">
        <v>603</v>
      </c>
      <c r="E1238" s="946"/>
      <c r="F1238" s="946"/>
      <c r="G1238" s="946"/>
      <c r="H1238" s="946"/>
      <c r="I1238" s="946"/>
      <c r="J1238" s="946"/>
      <c r="K1238" s="946"/>
      <c r="L1238" s="946"/>
      <c r="M1238" s="946"/>
      <c r="N1238" s="946"/>
    </row>
    <row r="1239" spans="2:14" s="945" customFormat="1" ht="15" customHeight="1" outlineLevel="1" x14ac:dyDescent="0.3">
      <c r="B1239" s="1087"/>
      <c r="C1239" s="1084"/>
      <c r="D1239" s="956" t="s">
        <v>604</v>
      </c>
      <c r="E1239" s="946"/>
      <c r="F1239" s="946"/>
      <c r="G1239" s="946"/>
      <c r="H1239" s="946"/>
      <c r="I1239" s="946"/>
      <c r="J1239" s="946"/>
      <c r="K1239" s="946"/>
      <c r="L1239" s="946"/>
      <c r="M1239" s="946"/>
      <c r="N1239" s="946"/>
    </row>
    <row r="1240" spans="2:14" s="945" customFormat="1" ht="15" customHeight="1" outlineLevel="1" x14ac:dyDescent="0.3">
      <c r="B1240" s="1087"/>
      <c r="C1240" s="1084"/>
      <c r="D1240" s="956" t="s">
        <v>605</v>
      </c>
      <c r="E1240" s="946"/>
      <c r="F1240" s="946"/>
      <c r="G1240" s="946"/>
      <c r="H1240" s="946"/>
      <c r="I1240" s="946"/>
      <c r="J1240" s="946"/>
      <c r="K1240" s="946"/>
      <c r="L1240" s="946"/>
      <c r="M1240" s="946"/>
      <c r="N1240" s="946"/>
    </row>
    <row r="1241" spans="2:14" s="945" customFormat="1" ht="15.75" customHeight="1" outlineLevel="1" thickBot="1" x14ac:dyDescent="0.35">
      <c r="B1241" s="1087"/>
      <c r="C1241" s="1085"/>
      <c r="D1241" s="958" t="s">
        <v>606</v>
      </c>
      <c r="E1241" s="946"/>
      <c r="F1241" s="946"/>
      <c r="G1241" s="946"/>
      <c r="H1241" s="946"/>
      <c r="I1241" s="946"/>
      <c r="J1241" s="946"/>
      <c r="K1241" s="946"/>
      <c r="L1241" s="946"/>
      <c r="M1241" s="946"/>
      <c r="N1241" s="946"/>
    </row>
    <row r="1242" spans="2:14" s="945" customFormat="1" ht="15.75" customHeight="1" outlineLevel="1" thickBot="1" x14ac:dyDescent="0.35">
      <c r="B1242" s="1087"/>
      <c r="C1242" s="946"/>
      <c r="D1242" s="946"/>
      <c r="E1242" s="946"/>
      <c r="F1242" s="946"/>
      <c r="G1242" s="946"/>
      <c r="H1242" s="946"/>
      <c r="I1242" s="946"/>
      <c r="J1242" s="946"/>
      <c r="K1242" s="946"/>
      <c r="L1242" s="946"/>
      <c r="M1242" s="946"/>
      <c r="N1242" s="946"/>
    </row>
    <row r="1243" spans="2:14" s="945" customFormat="1" ht="14" outlineLevel="1" x14ac:dyDescent="0.3">
      <c r="B1243" s="1087"/>
      <c r="C1243" s="1083" t="s">
        <v>1343</v>
      </c>
      <c r="D1243" s="957" t="s">
        <v>1355</v>
      </c>
      <c r="E1243" s="987" t="s">
        <v>1364</v>
      </c>
      <c r="F1243" s="957" t="s">
        <v>1372</v>
      </c>
      <c r="G1243" s="957" t="s">
        <v>1378</v>
      </c>
      <c r="H1243" s="957" t="s">
        <v>1384</v>
      </c>
      <c r="I1243" s="987" t="s">
        <v>1389</v>
      </c>
      <c r="J1243" s="957" t="s">
        <v>1395</v>
      </c>
      <c r="K1243" s="957" t="s">
        <v>1400</v>
      </c>
      <c r="L1243" s="957" t="s">
        <v>1405</v>
      </c>
      <c r="M1243" s="946"/>
      <c r="N1243" s="946"/>
    </row>
    <row r="1244" spans="2:14" s="945" customFormat="1" ht="15" customHeight="1" outlineLevel="1" x14ac:dyDescent="0.3">
      <c r="B1244" s="1087"/>
      <c r="C1244" s="1084"/>
      <c r="D1244" s="956" t="s">
        <v>643</v>
      </c>
      <c r="E1244" s="958" t="s">
        <v>647</v>
      </c>
      <c r="F1244" s="956" t="s">
        <v>648</v>
      </c>
      <c r="G1244" s="956" t="s">
        <v>651</v>
      </c>
      <c r="H1244" s="956" t="s">
        <v>659</v>
      </c>
      <c r="I1244" s="958" t="s">
        <v>671</v>
      </c>
      <c r="J1244" s="956" t="s">
        <v>672</v>
      </c>
      <c r="K1244" s="956" t="s">
        <v>635</v>
      </c>
      <c r="L1244" s="956" t="s">
        <v>610</v>
      </c>
      <c r="M1244" s="946"/>
      <c r="N1244" s="946"/>
    </row>
    <row r="1245" spans="2:14" s="945" customFormat="1" ht="15" customHeight="1" outlineLevel="1" x14ac:dyDescent="0.3">
      <c r="B1245" s="1087"/>
      <c r="C1245" s="1084"/>
      <c r="D1245" s="956" t="s">
        <v>644</v>
      </c>
      <c r="E1245" s="992"/>
      <c r="F1245" s="956" t="s">
        <v>649</v>
      </c>
      <c r="G1245" s="956" t="s">
        <v>652</v>
      </c>
      <c r="H1245" s="956" t="s">
        <v>660</v>
      </c>
      <c r="I1245" s="993"/>
      <c r="J1245" s="956" t="s">
        <v>673</v>
      </c>
      <c r="K1245" s="956" t="s">
        <v>636</v>
      </c>
      <c r="L1245" s="956" t="s">
        <v>611</v>
      </c>
      <c r="M1245" s="946"/>
      <c r="N1245" s="946"/>
    </row>
    <row r="1246" spans="2:14" s="945" customFormat="1" ht="15" customHeight="1" outlineLevel="1" x14ac:dyDescent="0.3">
      <c r="B1246" s="1087"/>
      <c r="C1246" s="1084"/>
      <c r="D1246" s="956" t="s">
        <v>645</v>
      </c>
      <c r="E1246" s="948"/>
      <c r="F1246" s="958" t="s">
        <v>650</v>
      </c>
      <c r="G1246" s="956" t="s">
        <v>653</v>
      </c>
      <c r="H1246" s="956" t="s">
        <v>661</v>
      </c>
      <c r="I1246" s="991"/>
      <c r="J1246" s="958" t="s">
        <v>674</v>
      </c>
      <c r="K1246" s="956" t="s">
        <v>637</v>
      </c>
      <c r="L1246" s="956" t="s">
        <v>612</v>
      </c>
      <c r="M1246" s="946"/>
      <c r="N1246" s="946"/>
    </row>
    <row r="1247" spans="2:14" s="945" customFormat="1" ht="15" customHeight="1" outlineLevel="1" x14ac:dyDescent="0.3">
      <c r="B1247" s="1087"/>
      <c r="C1247" s="1084"/>
      <c r="D1247" s="958" t="s">
        <v>646</v>
      </c>
      <c r="E1247" s="948"/>
      <c r="F1247" s="948"/>
      <c r="G1247" s="956" t="s">
        <v>654</v>
      </c>
      <c r="H1247" s="956" t="s">
        <v>662</v>
      </c>
      <c r="I1247" s="991"/>
      <c r="J1247" s="948"/>
      <c r="K1247" s="956" t="s">
        <v>638</v>
      </c>
      <c r="L1247" s="956" t="s">
        <v>613</v>
      </c>
      <c r="M1247" s="946"/>
      <c r="N1247" s="946"/>
    </row>
    <row r="1248" spans="2:14" s="945" customFormat="1" ht="15" customHeight="1" outlineLevel="1" x14ac:dyDescent="0.3">
      <c r="B1248" s="1087"/>
      <c r="C1248" s="1084"/>
      <c r="D1248" s="948"/>
      <c r="E1248" s="948"/>
      <c r="F1248" s="948"/>
      <c r="G1248" s="956" t="s">
        <v>655</v>
      </c>
      <c r="H1248" s="956" t="s">
        <v>664</v>
      </c>
      <c r="I1248" s="991"/>
      <c r="J1248" s="948"/>
      <c r="K1248" s="956" t="s">
        <v>639</v>
      </c>
      <c r="L1248" s="956" t="s">
        <v>614</v>
      </c>
      <c r="M1248" s="946"/>
      <c r="N1248" s="946"/>
    </row>
    <row r="1249" spans="2:14" s="945" customFormat="1" ht="15" customHeight="1" outlineLevel="1" x14ac:dyDescent="0.3">
      <c r="B1249" s="1087"/>
      <c r="C1249" s="1084"/>
      <c r="D1249" s="948"/>
      <c r="E1249" s="948"/>
      <c r="F1249" s="948"/>
      <c r="G1249" s="956" t="s">
        <v>656</v>
      </c>
      <c r="H1249" s="956" t="s">
        <v>665</v>
      </c>
      <c r="I1249" s="991"/>
      <c r="J1249" s="948"/>
      <c r="K1249" s="956" t="s">
        <v>640</v>
      </c>
      <c r="L1249" s="956" t="s">
        <v>615</v>
      </c>
      <c r="M1249" s="946"/>
      <c r="N1249" s="946"/>
    </row>
    <row r="1250" spans="2:14" s="945" customFormat="1" ht="15" customHeight="1" outlineLevel="1" x14ac:dyDescent="0.3">
      <c r="B1250" s="1087"/>
      <c r="C1250" s="1084"/>
      <c r="D1250" s="948"/>
      <c r="E1250" s="948"/>
      <c r="F1250" s="948"/>
      <c r="G1250" s="956" t="s">
        <v>657</v>
      </c>
      <c r="H1250" s="956" t="s">
        <v>666</v>
      </c>
      <c r="I1250" s="991"/>
      <c r="J1250" s="948"/>
      <c r="K1250" s="956" t="s">
        <v>641</v>
      </c>
      <c r="L1250" s="956" t="s">
        <v>616</v>
      </c>
      <c r="M1250" s="946"/>
      <c r="N1250" s="946"/>
    </row>
    <row r="1251" spans="2:14" s="945" customFormat="1" ht="15" customHeight="1" outlineLevel="1" x14ac:dyDescent="0.3">
      <c r="B1251" s="1087"/>
      <c r="C1251" s="1084"/>
      <c r="D1251" s="948"/>
      <c r="E1251" s="948"/>
      <c r="F1251" s="948"/>
      <c r="G1251" s="958" t="s">
        <v>658</v>
      </c>
      <c r="H1251" s="956" t="s">
        <v>667</v>
      </c>
      <c r="I1251" s="991"/>
      <c r="J1251" s="948"/>
      <c r="K1251" s="958" t="s">
        <v>642</v>
      </c>
      <c r="L1251" s="956" t="s">
        <v>617</v>
      </c>
      <c r="M1251" s="946"/>
      <c r="N1251" s="946"/>
    </row>
    <row r="1252" spans="2:14" s="945" customFormat="1" ht="15" customHeight="1" outlineLevel="1" x14ac:dyDescent="0.3">
      <c r="B1252" s="1087"/>
      <c r="C1252" s="1084"/>
      <c r="D1252" s="948"/>
      <c r="E1252" s="948"/>
      <c r="F1252" s="948"/>
      <c r="G1252" s="948"/>
      <c r="H1252" s="956" t="s">
        <v>668</v>
      </c>
      <c r="I1252" s="991"/>
      <c r="J1252" s="948"/>
      <c r="K1252" s="948"/>
      <c r="L1252" s="956" t="s">
        <v>618</v>
      </c>
      <c r="M1252" s="946"/>
      <c r="N1252" s="946"/>
    </row>
    <row r="1253" spans="2:14" s="945" customFormat="1" ht="15" customHeight="1" outlineLevel="1" x14ac:dyDescent="0.3">
      <c r="B1253" s="1087"/>
      <c r="C1253" s="1084"/>
      <c r="D1253" s="948"/>
      <c r="E1253" s="948"/>
      <c r="F1253" s="948"/>
      <c r="G1253" s="948"/>
      <c r="H1253" s="956" t="s">
        <v>669</v>
      </c>
      <c r="I1253" s="991"/>
      <c r="J1253" s="948"/>
      <c r="K1253" s="948"/>
      <c r="L1253" s="956" t="s">
        <v>619</v>
      </c>
      <c r="M1253" s="946"/>
      <c r="N1253" s="946"/>
    </row>
    <row r="1254" spans="2:14" s="945" customFormat="1" ht="15.75" customHeight="1" outlineLevel="1" thickBot="1" x14ac:dyDescent="0.35">
      <c r="B1254" s="1087"/>
      <c r="C1254" s="1085"/>
      <c r="D1254" s="951"/>
      <c r="E1254" s="951"/>
      <c r="F1254" s="951"/>
      <c r="G1254" s="951"/>
      <c r="H1254" s="958" t="s">
        <v>670</v>
      </c>
      <c r="I1254" s="951"/>
      <c r="J1254" s="951"/>
      <c r="K1254" s="951"/>
      <c r="L1254" s="958" t="s">
        <v>620</v>
      </c>
      <c r="M1254" s="946"/>
      <c r="N1254" s="946"/>
    </row>
    <row r="1255" spans="2:14" s="945" customFormat="1" ht="15.75" customHeight="1" outlineLevel="1" thickBot="1" x14ac:dyDescent="0.35">
      <c r="B1255" s="1087"/>
      <c r="C1255" s="946"/>
      <c r="D1255" s="946"/>
      <c r="E1255" s="946"/>
      <c r="F1255" s="946"/>
      <c r="G1255" s="946"/>
      <c r="H1255" s="946"/>
      <c r="I1255" s="946"/>
      <c r="J1255" s="946"/>
      <c r="K1255" s="946"/>
      <c r="L1255" s="946"/>
      <c r="M1255" s="946"/>
      <c r="N1255" s="946"/>
    </row>
    <row r="1256" spans="2:14" s="945" customFormat="1" ht="14" outlineLevel="1" x14ac:dyDescent="0.3">
      <c r="B1256" s="1087"/>
      <c r="C1256" s="1083" t="s">
        <v>1344</v>
      </c>
      <c r="D1256" s="957" t="s">
        <v>1356</v>
      </c>
      <c r="E1256" s="946"/>
      <c r="F1256" s="946"/>
      <c r="G1256" s="946"/>
      <c r="H1256" s="946"/>
      <c r="I1256" s="946"/>
      <c r="J1256" s="946"/>
      <c r="K1256" s="946"/>
      <c r="L1256" s="946"/>
      <c r="M1256" s="946"/>
      <c r="N1256" s="946"/>
    </row>
    <row r="1257" spans="2:14" s="945" customFormat="1" ht="15" customHeight="1" outlineLevel="1" x14ac:dyDescent="0.3">
      <c r="B1257" s="1087"/>
      <c r="C1257" s="1084"/>
      <c r="D1257" s="956" t="s">
        <v>675</v>
      </c>
      <c r="E1257" s="946"/>
      <c r="F1257" s="946"/>
      <c r="G1257" s="946"/>
      <c r="H1257" s="946"/>
      <c r="I1257" s="946"/>
      <c r="J1257" s="946"/>
      <c r="K1257" s="946"/>
      <c r="L1257" s="946"/>
      <c r="M1257" s="946"/>
      <c r="N1257" s="946"/>
    </row>
    <row r="1258" spans="2:14" s="945" customFormat="1" ht="15" customHeight="1" outlineLevel="1" x14ac:dyDescent="0.3">
      <c r="B1258" s="1087"/>
      <c r="C1258" s="1084"/>
      <c r="D1258" s="956" t="s">
        <v>676</v>
      </c>
      <c r="E1258" s="946"/>
      <c r="F1258" s="946"/>
      <c r="G1258" s="946"/>
      <c r="H1258" s="946"/>
      <c r="I1258" s="946"/>
      <c r="J1258" s="946"/>
      <c r="K1258" s="946"/>
      <c r="L1258" s="946"/>
      <c r="M1258" s="946"/>
      <c r="N1258" s="946"/>
    </row>
    <row r="1259" spans="2:14" s="945" customFormat="1" ht="15" customHeight="1" outlineLevel="1" x14ac:dyDescent="0.3">
      <c r="B1259" s="1087"/>
      <c r="C1259" s="1084"/>
      <c r="D1259" s="956" t="s">
        <v>677</v>
      </c>
      <c r="E1259" s="946"/>
      <c r="F1259" s="946"/>
      <c r="G1259" s="946"/>
      <c r="H1259" s="946"/>
      <c r="I1259" s="946"/>
      <c r="J1259" s="946"/>
      <c r="K1259" s="946"/>
      <c r="L1259" s="946"/>
      <c r="M1259" s="946"/>
      <c r="N1259" s="946"/>
    </row>
    <row r="1260" spans="2:14" s="945" customFormat="1" ht="15" customHeight="1" outlineLevel="1" x14ac:dyDescent="0.3">
      <c r="B1260" s="1087"/>
      <c r="C1260" s="1084"/>
      <c r="D1260" s="956" t="s">
        <v>678</v>
      </c>
      <c r="E1260" s="946"/>
      <c r="F1260" s="946"/>
      <c r="G1260" s="946"/>
      <c r="H1260" s="946"/>
      <c r="I1260" s="946"/>
      <c r="J1260" s="946"/>
      <c r="K1260" s="946"/>
      <c r="L1260" s="946"/>
      <c r="M1260" s="946"/>
      <c r="N1260" s="946"/>
    </row>
    <row r="1261" spans="2:14" s="945" customFormat="1" ht="15" customHeight="1" outlineLevel="1" x14ac:dyDescent="0.3">
      <c r="B1261" s="1087"/>
      <c r="C1261" s="1084"/>
      <c r="D1261" s="956" t="s">
        <v>679</v>
      </c>
      <c r="E1261" s="946"/>
      <c r="F1261" s="946"/>
      <c r="G1261" s="946"/>
      <c r="H1261" s="946"/>
      <c r="I1261" s="946"/>
      <c r="J1261" s="946"/>
      <c r="K1261" s="946"/>
      <c r="L1261" s="946"/>
      <c r="M1261" s="946"/>
      <c r="N1261" s="946"/>
    </row>
    <row r="1262" spans="2:14" s="945" customFormat="1" ht="15" customHeight="1" outlineLevel="1" x14ac:dyDescent="0.3">
      <c r="B1262" s="1087"/>
      <c r="C1262" s="1084"/>
      <c r="D1262" s="956" t="s">
        <v>680</v>
      </c>
      <c r="E1262" s="946"/>
      <c r="F1262" s="946"/>
      <c r="G1262" s="946"/>
      <c r="H1262" s="946"/>
      <c r="I1262" s="946"/>
      <c r="J1262" s="946"/>
      <c r="K1262" s="946"/>
      <c r="L1262" s="946"/>
      <c r="M1262" s="946"/>
      <c r="N1262" s="946"/>
    </row>
    <row r="1263" spans="2:14" s="945" customFormat="1" ht="15" customHeight="1" outlineLevel="1" x14ac:dyDescent="0.3">
      <c r="B1263" s="1087"/>
      <c r="C1263" s="1084"/>
      <c r="D1263" s="956" t="s">
        <v>681</v>
      </c>
      <c r="E1263" s="946"/>
      <c r="F1263" s="946"/>
      <c r="G1263" s="946"/>
      <c r="H1263" s="946"/>
      <c r="I1263" s="946"/>
      <c r="J1263" s="946"/>
      <c r="K1263" s="946"/>
      <c r="L1263" s="946"/>
      <c r="M1263" s="946"/>
      <c r="N1263" s="946"/>
    </row>
    <row r="1264" spans="2:14" s="945" customFormat="1" ht="15.75" customHeight="1" outlineLevel="1" thickBot="1" x14ac:dyDescent="0.35">
      <c r="B1264" s="1087"/>
      <c r="C1264" s="1085"/>
      <c r="D1264" s="958" t="s">
        <v>682</v>
      </c>
      <c r="E1264" s="946"/>
      <c r="F1264" s="946"/>
      <c r="G1264" s="946"/>
      <c r="H1264" s="946"/>
      <c r="I1264" s="946"/>
      <c r="J1264" s="946"/>
      <c r="K1264" s="946"/>
      <c r="L1264" s="946"/>
      <c r="M1264" s="946"/>
      <c r="N1264" s="946"/>
    </row>
    <row r="1265" spans="2:14" s="945" customFormat="1" ht="15.75" customHeight="1" outlineLevel="1" thickBot="1" x14ac:dyDescent="0.35">
      <c r="B1265" s="1087"/>
      <c r="C1265" s="946"/>
      <c r="D1265" s="946"/>
      <c r="E1265" s="946"/>
      <c r="F1265" s="946"/>
      <c r="G1265" s="946"/>
      <c r="H1265" s="946"/>
      <c r="I1265" s="946"/>
      <c r="J1265" s="946"/>
      <c r="K1265" s="946"/>
      <c r="L1265" s="946"/>
      <c r="M1265" s="946"/>
      <c r="N1265" s="946"/>
    </row>
    <row r="1266" spans="2:14" s="945" customFormat="1" ht="14" outlineLevel="1" x14ac:dyDescent="0.3">
      <c r="B1266" s="1087"/>
      <c r="C1266" s="1083" t="s">
        <v>1346</v>
      </c>
      <c r="D1266" s="957" t="s">
        <v>249</v>
      </c>
      <c r="E1266" s="957" t="s">
        <v>1365</v>
      </c>
      <c r="F1266" s="957" t="s">
        <v>265</v>
      </c>
      <c r="G1266" s="957" t="s">
        <v>1379</v>
      </c>
      <c r="H1266" s="957" t="s">
        <v>1385</v>
      </c>
      <c r="I1266" s="957" t="s">
        <v>1390</v>
      </c>
      <c r="J1266" s="957" t="s">
        <v>1396</v>
      </c>
      <c r="K1266" s="957" t="s">
        <v>1402</v>
      </c>
      <c r="L1266" s="957" t="s">
        <v>1407</v>
      </c>
      <c r="M1266" s="957" t="s">
        <v>1409</v>
      </c>
      <c r="N1266" s="957" t="s">
        <v>1411</v>
      </c>
    </row>
    <row r="1267" spans="2:14" s="945" customFormat="1" ht="15" customHeight="1" outlineLevel="1" x14ac:dyDescent="0.3">
      <c r="B1267" s="1087"/>
      <c r="C1267" s="1084"/>
      <c r="D1267" s="956" t="s">
        <v>688</v>
      </c>
      <c r="E1267" s="956" t="s">
        <v>692</v>
      </c>
      <c r="F1267" s="956" t="s">
        <v>700</v>
      </c>
      <c r="G1267" s="956" t="s">
        <v>758</v>
      </c>
      <c r="H1267" s="956" t="s">
        <v>762</v>
      </c>
      <c r="I1267" s="956" t="s">
        <v>770</v>
      </c>
      <c r="J1267" s="956" t="s">
        <v>774</v>
      </c>
      <c r="K1267" s="956" t="s">
        <v>778</v>
      </c>
      <c r="L1267" s="956" t="s">
        <v>795</v>
      </c>
      <c r="M1267" s="956" t="s">
        <v>799</v>
      </c>
      <c r="N1267" s="956" t="s">
        <v>805</v>
      </c>
    </row>
    <row r="1268" spans="2:14" s="945" customFormat="1" ht="15" customHeight="1" outlineLevel="1" x14ac:dyDescent="0.3">
      <c r="B1268" s="1087"/>
      <c r="C1268" s="1084"/>
      <c r="D1268" s="956" t="s">
        <v>689</v>
      </c>
      <c r="E1268" s="956" t="s">
        <v>693</v>
      </c>
      <c r="F1268" s="956" t="s">
        <v>701</v>
      </c>
      <c r="G1268" s="956" t="s">
        <v>759</v>
      </c>
      <c r="H1268" s="956" t="s">
        <v>763</v>
      </c>
      <c r="I1268" s="956" t="s">
        <v>771</v>
      </c>
      <c r="J1268" s="956" t="s">
        <v>775</v>
      </c>
      <c r="K1268" s="956" t="s">
        <v>779</v>
      </c>
      <c r="L1268" s="956" t="s">
        <v>796</v>
      </c>
      <c r="M1268" s="956" t="s">
        <v>800</v>
      </c>
      <c r="N1268" s="956" t="s">
        <v>806</v>
      </c>
    </row>
    <row r="1269" spans="2:14" s="945" customFormat="1" ht="15" customHeight="1" outlineLevel="1" x14ac:dyDescent="0.3">
      <c r="B1269" s="1087"/>
      <c r="C1269" s="1084"/>
      <c r="D1269" s="956" t="s">
        <v>690</v>
      </c>
      <c r="E1269" s="956" t="s">
        <v>694</v>
      </c>
      <c r="F1269" s="956" t="s">
        <v>702</v>
      </c>
      <c r="G1269" s="956" t="s">
        <v>760</v>
      </c>
      <c r="H1269" s="956" t="s">
        <v>764</v>
      </c>
      <c r="I1269" s="956" t="s">
        <v>772</v>
      </c>
      <c r="J1269" s="956" t="s">
        <v>776</v>
      </c>
      <c r="K1269" s="956" t="s">
        <v>780</v>
      </c>
      <c r="L1269" s="956" t="s">
        <v>797</v>
      </c>
      <c r="M1269" s="956" t="s">
        <v>801</v>
      </c>
      <c r="N1269" s="956" t="s">
        <v>807</v>
      </c>
    </row>
    <row r="1270" spans="2:14" s="945" customFormat="1" ht="15" customHeight="1" outlineLevel="1" x14ac:dyDescent="0.3">
      <c r="B1270" s="1087"/>
      <c r="C1270" s="1084"/>
      <c r="D1270" s="958" t="s">
        <v>691</v>
      </c>
      <c r="E1270" s="956" t="s">
        <v>695</v>
      </c>
      <c r="F1270" s="956" t="s">
        <v>703</v>
      </c>
      <c r="G1270" s="958" t="s">
        <v>761</v>
      </c>
      <c r="H1270" s="956" t="s">
        <v>765</v>
      </c>
      <c r="I1270" s="958" t="s">
        <v>773</v>
      </c>
      <c r="J1270" s="958" t="s">
        <v>777</v>
      </c>
      <c r="K1270" s="956" t="s">
        <v>781</v>
      </c>
      <c r="L1270" s="958" t="s">
        <v>798</v>
      </c>
      <c r="M1270" s="956" t="s">
        <v>802</v>
      </c>
      <c r="N1270" s="958" t="s">
        <v>808</v>
      </c>
    </row>
    <row r="1271" spans="2:14" s="945" customFormat="1" ht="15" customHeight="1" outlineLevel="1" x14ac:dyDescent="0.3">
      <c r="B1271" s="1087"/>
      <c r="C1271" s="1084"/>
      <c r="D1271" s="948"/>
      <c r="E1271" s="956" t="s">
        <v>696</v>
      </c>
      <c r="F1271" s="956" t="s">
        <v>704</v>
      </c>
      <c r="G1271" s="948"/>
      <c r="H1271" s="956" t="s">
        <v>766</v>
      </c>
      <c r="I1271" s="948"/>
      <c r="J1271" s="948"/>
      <c r="K1271" s="956" t="s">
        <v>782</v>
      </c>
      <c r="L1271" s="948"/>
      <c r="M1271" s="956" t="s">
        <v>803</v>
      </c>
      <c r="N1271" s="949"/>
    </row>
    <row r="1272" spans="2:14" s="945" customFormat="1" ht="15" customHeight="1" outlineLevel="1" x14ac:dyDescent="0.3">
      <c r="B1272" s="1087"/>
      <c r="C1272" s="1084"/>
      <c r="D1272" s="948"/>
      <c r="E1272" s="956" t="s">
        <v>697</v>
      </c>
      <c r="F1272" s="956" t="s">
        <v>705</v>
      </c>
      <c r="G1272" s="948"/>
      <c r="H1272" s="956" t="s">
        <v>767</v>
      </c>
      <c r="I1272" s="948"/>
      <c r="J1272" s="948"/>
      <c r="K1272" s="956" t="s">
        <v>783</v>
      </c>
      <c r="L1272" s="948"/>
      <c r="M1272" s="958" t="s">
        <v>804</v>
      </c>
      <c r="N1272" s="949"/>
    </row>
    <row r="1273" spans="2:14" s="945" customFormat="1" ht="15" customHeight="1" outlineLevel="1" x14ac:dyDescent="0.3">
      <c r="B1273" s="1087"/>
      <c r="C1273" s="1084"/>
      <c r="D1273" s="948"/>
      <c r="E1273" s="956" t="s">
        <v>698</v>
      </c>
      <c r="F1273" s="956" t="s">
        <v>706</v>
      </c>
      <c r="G1273" s="948"/>
      <c r="H1273" s="956" t="s">
        <v>768</v>
      </c>
      <c r="I1273" s="948"/>
      <c r="J1273" s="948"/>
      <c r="K1273" s="956" t="s">
        <v>784</v>
      </c>
      <c r="L1273" s="948"/>
      <c r="M1273" s="948"/>
      <c r="N1273" s="949"/>
    </row>
    <row r="1274" spans="2:14" s="945" customFormat="1" ht="15" customHeight="1" outlineLevel="1" x14ac:dyDescent="0.3">
      <c r="B1274" s="1087"/>
      <c r="C1274" s="1084"/>
      <c r="D1274" s="948"/>
      <c r="E1274" s="958" t="s">
        <v>699</v>
      </c>
      <c r="F1274" s="956" t="s">
        <v>707</v>
      </c>
      <c r="G1274" s="948"/>
      <c r="H1274" s="958" t="s">
        <v>769</v>
      </c>
      <c r="I1274" s="948"/>
      <c r="J1274" s="948"/>
      <c r="K1274" s="956" t="s">
        <v>785</v>
      </c>
      <c r="L1274" s="948"/>
      <c r="M1274" s="948"/>
      <c r="N1274" s="949"/>
    </row>
    <row r="1275" spans="2:14" s="945" customFormat="1" ht="15" customHeight="1" outlineLevel="1" x14ac:dyDescent="0.3">
      <c r="B1275" s="1087"/>
      <c r="C1275" s="1084"/>
      <c r="D1275" s="948"/>
      <c r="E1275" s="948"/>
      <c r="F1275" s="956" t="s">
        <v>708</v>
      </c>
      <c r="G1275" s="948"/>
      <c r="H1275" s="948"/>
      <c r="I1275" s="948"/>
      <c r="J1275" s="948"/>
      <c r="K1275" s="956" t="s">
        <v>786</v>
      </c>
      <c r="L1275" s="948"/>
      <c r="M1275" s="948"/>
      <c r="N1275" s="949"/>
    </row>
    <row r="1276" spans="2:14" s="945" customFormat="1" ht="15" customHeight="1" outlineLevel="1" x14ac:dyDescent="0.3">
      <c r="B1276" s="1087"/>
      <c r="C1276" s="1084"/>
      <c r="D1276" s="948"/>
      <c r="E1276" s="948"/>
      <c r="F1276" s="956" t="s">
        <v>709</v>
      </c>
      <c r="G1276" s="948"/>
      <c r="H1276" s="948"/>
      <c r="I1276" s="948"/>
      <c r="J1276" s="948"/>
      <c r="K1276" s="956" t="s">
        <v>787</v>
      </c>
      <c r="L1276" s="948"/>
      <c r="M1276" s="948"/>
      <c r="N1276" s="949"/>
    </row>
    <row r="1277" spans="2:14" s="945" customFormat="1" ht="15" customHeight="1" outlineLevel="1" x14ac:dyDescent="0.3">
      <c r="B1277" s="1087"/>
      <c r="C1277" s="1084"/>
      <c r="D1277" s="948"/>
      <c r="E1277" s="948"/>
      <c r="F1277" s="956" t="s">
        <v>710</v>
      </c>
      <c r="G1277" s="948"/>
      <c r="H1277" s="948"/>
      <c r="I1277" s="948"/>
      <c r="J1277" s="948"/>
      <c r="K1277" s="956" t="s">
        <v>788</v>
      </c>
      <c r="L1277" s="948"/>
      <c r="M1277" s="948"/>
      <c r="N1277" s="949"/>
    </row>
    <row r="1278" spans="2:14" s="945" customFormat="1" ht="15" customHeight="1" outlineLevel="1" x14ac:dyDescent="0.3">
      <c r="B1278" s="1087"/>
      <c r="C1278" s="1084"/>
      <c r="D1278" s="948"/>
      <c r="E1278" s="948"/>
      <c r="F1278" s="956" t="s">
        <v>711</v>
      </c>
      <c r="G1278" s="948"/>
      <c r="H1278" s="948"/>
      <c r="I1278" s="948"/>
      <c r="J1278" s="948"/>
      <c r="K1278" s="956" t="s">
        <v>789</v>
      </c>
      <c r="L1278" s="948"/>
      <c r="M1278" s="948"/>
      <c r="N1278" s="949"/>
    </row>
    <row r="1279" spans="2:14" s="945" customFormat="1" ht="15" customHeight="1" outlineLevel="1" x14ac:dyDescent="0.3">
      <c r="B1279" s="1087"/>
      <c r="C1279" s="1084"/>
      <c r="D1279" s="948"/>
      <c r="E1279" s="948"/>
      <c r="F1279" s="956" t="s">
        <v>712</v>
      </c>
      <c r="G1279" s="948"/>
      <c r="H1279" s="948"/>
      <c r="I1279" s="948"/>
      <c r="J1279" s="948"/>
      <c r="K1279" s="956" t="s">
        <v>790</v>
      </c>
      <c r="L1279" s="948"/>
      <c r="M1279" s="948"/>
      <c r="N1279" s="949"/>
    </row>
    <row r="1280" spans="2:14" s="945" customFormat="1" ht="15" customHeight="1" outlineLevel="1" x14ac:dyDescent="0.3">
      <c r="B1280" s="1087"/>
      <c r="C1280" s="1084"/>
      <c r="D1280" s="948"/>
      <c r="E1280" s="948"/>
      <c r="F1280" s="956" t="s">
        <v>713</v>
      </c>
      <c r="G1280" s="948"/>
      <c r="H1280" s="948"/>
      <c r="I1280" s="948"/>
      <c r="J1280" s="948"/>
      <c r="K1280" s="956" t="s">
        <v>791</v>
      </c>
      <c r="L1280" s="948"/>
      <c r="M1280" s="948"/>
      <c r="N1280" s="949"/>
    </row>
    <row r="1281" spans="2:14" s="945" customFormat="1" ht="15" customHeight="1" outlineLevel="1" x14ac:dyDescent="0.3">
      <c r="B1281" s="1087"/>
      <c r="C1281" s="1084"/>
      <c r="D1281" s="948"/>
      <c r="E1281" s="948"/>
      <c r="F1281" s="956" t="s">
        <v>714</v>
      </c>
      <c r="G1281" s="948"/>
      <c r="H1281" s="948"/>
      <c r="I1281" s="948"/>
      <c r="J1281" s="948"/>
      <c r="K1281" s="956" t="s">
        <v>792</v>
      </c>
      <c r="L1281" s="948"/>
      <c r="M1281" s="948"/>
      <c r="N1281" s="949"/>
    </row>
    <row r="1282" spans="2:14" s="945" customFormat="1" ht="15" customHeight="1" outlineLevel="1" x14ac:dyDescent="0.3">
      <c r="B1282" s="1087"/>
      <c r="C1282" s="1084"/>
      <c r="D1282" s="948"/>
      <c r="E1282" s="948"/>
      <c r="F1282" s="956" t="s">
        <v>715</v>
      </c>
      <c r="G1282" s="948"/>
      <c r="H1282" s="948"/>
      <c r="I1282" s="948"/>
      <c r="J1282" s="948"/>
      <c r="K1282" s="956" t="s">
        <v>793</v>
      </c>
      <c r="L1282" s="948"/>
      <c r="M1282" s="948"/>
      <c r="N1282" s="949"/>
    </row>
    <row r="1283" spans="2:14" s="945" customFormat="1" ht="15" customHeight="1" outlineLevel="1" x14ac:dyDescent="0.3">
      <c r="B1283" s="1087"/>
      <c r="C1283" s="1084"/>
      <c r="D1283" s="948"/>
      <c r="E1283" s="948"/>
      <c r="F1283" s="956" t="s">
        <v>716</v>
      </c>
      <c r="G1283" s="948"/>
      <c r="H1283" s="948"/>
      <c r="I1283" s="948"/>
      <c r="J1283" s="948"/>
      <c r="K1283" s="958" t="s">
        <v>794</v>
      </c>
      <c r="L1283" s="948"/>
      <c r="M1283" s="948"/>
      <c r="N1283" s="949"/>
    </row>
    <row r="1284" spans="2:14" s="945" customFormat="1" ht="15" customHeight="1" outlineLevel="1" x14ac:dyDescent="0.3">
      <c r="B1284" s="1087"/>
      <c r="C1284" s="1084"/>
      <c r="D1284" s="948"/>
      <c r="E1284" s="948"/>
      <c r="F1284" s="956" t="s">
        <v>717</v>
      </c>
      <c r="G1284" s="948"/>
      <c r="H1284" s="948"/>
      <c r="I1284" s="948"/>
      <c r="J1284" s="948"/>
      <c r="K1284" s="948"/>
      <c r="L1284" s="948"/>
      <c r="M1284" s="948"/>
      <c r="N1284" s="949"/>
    </row>
    <row r="1285" spans="2:14" s="945" customFormat="1" ht="15" customHeight="1" outlineLevel="1" x14ac:dyDescent="0.3">
      <c r="B1285" s="1087"/>
      <c r="C1285" s="1084"/>
      <c r="D1285" s="948"/>
      <c r="E1285" s="948"/>
      <c r="F1285" s="956" t="s">
        <v>718</v>
      </c>
      <c r="G1285" s="948"/>
      <c r="H1285" s="948"/>
      <c r="I1285" s="948"/>
      <c r="J1285" s="948"/>
      <c r="K1285" s="948"/>
      <c r="L1285" s="948"/>
      <c r="M1285" s="948"/>
      <c r="N1285" s="949"/>
    </row>
    <row r="1286" spans="2:14" s="945" customFormat="1" ht="15" customHeight="1" outlineLevel="1" x14ac:dyDescent="0.3">
      <c r="B1286" s="1087"/>
      <c r="C1286" s="1084"/>
      <c r="D1286" s="948"/>
      <c r="E1286" s="948"/>
      <c r="F1286" s="956" t="s">
        <v>719</v>
      </c>
      <c r="G1286" s="948"/>
      <c r="H1286" s="948"/>
      <c r="I1286" s="948"/>
      <c r="J1286" s="948"/>
      <c r="K1286" s="948"/>
      <c r="L1286" s="948"/>
      <c r="M1286" s="948"/>
      <c r="N1286" s="949"/>
    </row>
    <row r="1287" spans="2:14" s="945" customFormat="1" ht="15" customHeight="1" outlineLevel="1" x14ac:dyDescent="0.3">
      <c r="B1287" s="1087"/>
      <c r="C1287" s="1084"/>
      <c r="D1287" s="948"/>
      <c r="E1287" s="948"/>
      <c r="F1287" s="956" t="s">
        <v>720</v>
      </c>
      <c r="G1287" s="948"/>
      <c r="H1287" s="948"/>
      <c r="I1287" s="948"/>
      <c r="J1287" s="948"/>
      <c r="K1287" s="948"/>
      <c r="L1287" s="948"/>
      <c r="M1287" s="948"/>
      <c r="N1287" s="949"/>
    </row>
    <row r="1288" spans="2:14" s="945" customFormat="1" ht="15" customHeight="1" outlineLevel="1" x14ac:dyDescent="0.3">
      <c r="B1288" s="1087"/>
      <c r="C1288" s="1084"/>
      <c r="D1288" s="948"/>
      <c r="E1288" s="948"/>
      <c r="F1288" s="956" t="s">
        <v>721</v>
      </c>
      <c r="G1288" s="948"/>
      <c r="H1288" s="948"/>
      <c r="I1288" s="948"/>
      <c r="J1288" s="948"/>
      <c r="K1288" s="948"/>
      <c r="L1288" s="948"/>
      <c r="M1288" s="948"/>
      <c r="N1288" s="949"/>
    </row>
    <row r="1289" spans="2:14" s="945" customFormat="1" ht="15" customHeight="1" outlineLevel="1" x14ac:dyDescent="0.3">
      <c r="B1289" s="1087"/>
      <c r="C1289" s="1084"/>
      <c r="D1289" s="948"/>
      <c r="E1289" s="948"/>
      <c r="F1289" s="956" t="s">
        <v>722</v>
      </c>
      <c r="G1289" s="948"/>
      <c r="H1289" s="948"/>
      <c r="I1289" s="948"/>
      <c r="J1289" s="948"/>
      <c r="K1289" s="948"/>
      <c r="L1289" s="948"/>
      <c r="M1289" s="948"/>
      <c r="N1289" s="949"/>
    </row>
    <row r="1290" spans="2:14" s="945" customFormat="1" ht="15" customHeight="1" outlineLevel="1" x14ac:dyDescent="0.3">
      <c r="B1290" s="1087"/>
      <c r="C1290" s="1084"/>
      <c r="D1290" s="948"/>
      <c r="E1290" s="948"/>
      <c r="F1290" s="956" t="s">
        <v>723</v>
      </c>
      <c r="G1290" s="948"/>
      <c r="H1290" s="948"/>
      <c r="I1290" s="948"/>
      <c r="J1290" s="948"/>
      <c r="K1290" s="948"/>
      <c r="L1290" s="948"/>
      <c r="M1290" s="948"/>
      <c r="N1290" s="949"/>
    </row>
    <row r="1291" spans="2:14" s="945" customFormat="1" ht="15" customHeight="1" outlineLevel="1" x14ac:dyDescent="0.3">
      <c r="B1291" s="1087"/>
      <c r="C1291" s="1084"/>
      <c r="D1291" s="948"/>
      <c r="E1291" s="948"/>
      <c r="F1291" s="956" t="s">
        <v>724</v>
      </c>
      <c r="G1291" s="948"/>
      <c r="H1291" s="948"/>
      <c r="I1291" s="948"/>
      <c r="J1291" s="948"/>
      <c r="K1291" s="948"/>
      <c r="L1291" s="948"/>
      <c r="M1291" s="948"/>
      <c r="N1291" s="949"/>
    </row>
    <row r="1292" spans="2:14" s="945" customFormat="1" ht="15" customHeight="1" outlineLevel="1" x14ac:dyDescent="0.3">
      <c r="B1292" s="1087"/>
      <c r="C1292" s="1084"/>
      <c r="D1292" s="948"/>
      <c r="E1292" s="948"/>
      <c r="F1292" s="956" t="s">
        <v>725</v>
      </c>
      <c r="G1292" s="948"/>
      <c r="H1292" s="948"/>
      <c r="I1292" s="948"/>
      <c r="J1292" s="948"/>
      <c r="K1292" s="948"/>
      <c r="L1292" s="948"/>
      <c r="M1292" s="948"/>
      <c r="N1292" s="949"/>
    </row>
    <row r="1293" spans="2:14" s="945" customFormat="1" ht="15" customHeight="1" outlineLevel="1" x14ac:dyDescent="0.3">
      <c r="B1293" s="1087"/>
      <c r="C1293" s="1084"/>
      <c r="D1293" s="948"/>
      <c r="E1293" s="948"/>
      <c r="F1293" s="956" t="s">
        <v>726</v>
      </c>
      <c r="G1293" s="948"/>
      <c r="H1293" s="948"/>
      <c r="I1293" s="948"/>
      <c r="J1293" s="948"/>
      <c r="K1293" s="948"/>
      <c r="L1293" s="948"/>
      <c r="M1293" s="948"/>
      <c r="N1293" s="949"/>
    </row>
    <row r="1294" spans="2:14" s="945" customFormat="1" ht="15" customHeight="1" outlineLevel="1" x14ac:dyDescent="0.3">
      <c r="B1294" s="1087"/>
      <c r="C1294" s="1084"/>
      <c r="D1294" s="948"/>
      <c r="E1294" s="948"/>
      <c r="F1294" s="956" t="s">
        <v>727</v>
      </c>
      <c r="G1294" s="948"/>
      <c r="H1294" s="948"/>
      <c r="I1294" s="948"/>
      <c r="J1294" s="948"/>
      <c r="K1294" s="948"/>
      <c r="L1294" s="948"/>
      <c r="M1294" s="948"/>
      <c r="N1294" s="949"/>
    </row>
    <row r="1295" spans="2:14" s="945" customFormat="1" ht="15" customHeight="1" outlineLevel="1" x14ac:dyDescent="0.3">
      <c r="B1295" s="1087"/>
      <c r="C1295" s="1084"/>
      <c r="D1295" s="948"/>
      <c r="E1295" s="948"/>
      <c r="F1295" s="956" t="s">
        <v>728</v>
      </c>
      <c r="G1295" s="948"/>
      <c r="H1295" s="948"/>
      <c r="I1295" s="948"/>
      <c r="J1295" s="948"/>
      <c r="K1295" s="948"/>
      <c r="L1295" s="948"/>
      <c r="M1295" s="948"/>
      <c r="N1295" s="949"/>
    </row>
    <row r="1296" spans="2:14" s="945" customFormat="1" ht="15" customHeight="1" outlineLevel="1" x14ac:dyDescent="0.3">
      <c r="B1296" s="1087"/>
      <c r="C1296" s="1084"/>
      <c r="D1296" s="948"/>
      <c r="E1296" s="948"/>
      <c r="F1296" s="956" t="s">
        <v>729</v>
      </c>
      <c r="G1296" s="948"/>
      <c r="H1296" s="948"/>
      <c r="I1296" s="948"/>
      <c r="J1296" s="948"/>
      <c r="K1296" s="948"/>
      <c r="L1296" s="948"/>
      <c r="M1296" s="948"/>
      <c r="N1296" s="949"/>
    </row>
    <row r="1297" spans="2:14" s="945" customFormat="1" ht="15" customHeight="1" outlineLevel="1" x14ac:dyDescent="0.3">
      <c r="B1297" s="1087"/>
      <c r="C1297" s="1084"/>
      <c r="D1297" s="948"/>
      <c r="E1297" s="948"/>
      <c r="F1297" s="956" t="s">
        <v>730</v>
      </c>
      <c r="G1297" s="948"/>
      <c r="H1297" s="948"/>
      <c r="I1297" s="948"/>
      <c r="J1297" s="948"/>
      <c r="K1297" s="948"/>
      <c r="L1297" s="948"/>
      <c r="M1297" s="948"/>
      <c r="N1297" s="949"/>
    </row>
    <row r="1298" spans="2:14" s="945" customFormat="1" ht="15" customHeight="1" outlineLevel="1" x14ac:dyDescent="0.3">
      <c r="B1298" s="1087"/>
      <c r="C1298" s="1084"/>
      <c r="D1298" s="948"/>
      <c r="E1298" s="948"/>
      <c r="F1298" s="956" t="s">
        <v>731</v>
      </c>
      <c r="G1298" s="948"/>
      <c r="H1298" s="948"/>
      <c r="I1298" s="948"/>
      <c r="J1298" s="948"/>
      <c r="K1298" s="948"/>
      <c r="L1298" s="948"/>
      <c r="M1298" s="948"/>
      <c r="N1298" s="949"/>
    </row>
    <row r="1299" spans="2:14" s="945" customFormat="1" ht="15" customHeight="1" outlineLevel="1" x14ac:dyDescent="0.3">
      <c r="B1299" s="1087"/>
      <c r="C1299" s="1084"/>
      <c r="D1299" s="948"/>
      <c r="E1299" s="948"/>
      <c r="F1299" s="956" t="s">
        <v>732</v>
      </c>
      <c r="G1299" s="948"/>
      <c r="H1299" s="948"/>
      <c r="I1299" s="948"/>
      <c r="J1299" s="948"/>
      <c r="K1299" s="948"/>
      <c r="L1299" s="948"/>
      <c r="M1299" s="948"/>
      <c r="N1299" s="949"/>
    </row>
    <row r="1300" spans="2:14" s="945" customFormat="1" ht="15" customHeight="1" outlineLevel="1" x14ac:dyDescent="0.3">
      <c r="B1300" s="1087"/>
      <c r="C1300" s="1084"/>
      <c r="D1300" s="948"/>
      <c r="E1300" s="948"/>
      <c r="F1300" s="956" t="s">
        <v>733</v>
      </c>
      <c r="G1300" s="948"/>
      <c r="H1300" s="948"/>
      <c r="I1300" s="948"/>
      <c r="J1300" s="948"/>
      <c r="K1300" s="948"/>
      <c r="L1300" s="948"/>
      <c r="M1300" s="948"/>
      <c r="N1300" s="949"/>
    </row>
    <row r="1301" spans="2:14" s="945" customFormat="1" ht="15" customHeight="1" outlineLevel="1" x14ac:dyDescent="0.3">
      <c r="B1301" s="1087"/>
      <c r="C1301" s="1084"/>
      <c r="D1301" s="948"/>
      <c r="E1301" s="948"/>
      <c r="F1301" s="956" t="s">
        <v>734</v>
      </c>
      <c r="G1301" s="948"/>
      <c r="H1301" s="948"/>
      <c r="I1301" s="948"/>
      <c r="J1301" s="948"/>
      <c r="K1301" s="948"/>
      <c r="L1301" s="948"/>
      <c r="M1301" s="948"/>
      <c r="N1301" s="949"/>
    </row>
    <row r="1302" spans="2:14" s="945" customFormat="1" ht="15" customHeight="1" outlineLevel="1" x14ac:dyDescent="0.3">
      <c r="B1302" s="1087"/>
      <c r="C1302" s="1084"/>
      <c r="D1302" s="948"/>
      <c r="E1302" s="948"/>
      <c r="F1302" s="956" t="s">
        <v>735</v>
      </c>
      <c r="G1302" s="948"/>
      <c r="H1302" s="948"/>
      <c r="I1302" s="948"/>
      <c r="J1302" s="948"/>
      <c r="K1302" s="948"/>
      <c r="L1302" s="948"/>
      <c r="M1302" s="948"/>
      <c r="N1302" s="949"/>
    </row>
    <row r="1303" spans="2:14" s="945" customFormat="1" ht="15" customHeight="1" outlineLevel="1" x14ac:dyDescent="0.3">
      <c r="B1303" s="1087"/>
      <c r="C1303" s="1084"/>
      <c r="D1303" s="948"/>
      <c r="E1303" s="948"/>
      <c r="F1303" s="956" t="s">
        <v>736</v>
      </c>
      <c r="G1303" s="948"/>
      <c r="H1303" s="948"/>
      <c r="I1303" s="948"/>
      <c r="J1303" s="948"/>
      <c r="K1303" s="948"/>
      <c r="L1303" s="948"/>
      <c r="M1303" s="948"/>
      <c r="N1303" s="949"/>
    </row>
    <row r="1304" spans="2:14" s="945" customFormat="1" ht="15" customHeight="1" outlineLevel="1" x14ac:dyDescent="0.3">
      <c r="B1304" s="1087"/>
      <c r="C1304" s="1084"/>
      <c r="D1304" s="948"/>
      <c r="E1304" s="948"/>
      <c r="F1304" s="956" t="s">
        <v>737</v>
      </c>
      <c r="G1304" s="948"/>
      <c r="H1304" s="948"/>
      <c r="I1304" s="948"/>
      <c r="J1304" s="948"/>
      <c r="K1304" s="948"/>
      <c r="L1304" s="948"/>
      <c r="M1304" s="948"/>
      <c r="N1304" s="949"/>
    </row>
    <row r="1305" spans="2:14" s="945" customFormat="1" ht="15" customHeight="1" outlineLevel="1" x14ac:dyDescent="0.3">
      <c r="B1305" s="1087"/>
      <c r="C1305" s="1084"/>
      <c r="D1305" s="948"/>
      <c r="E1305" s="948"/>
      <c r="F1305" s="956" t="s">
        <v>738</v>
      </c>
      <c r="G1305" s="948"/>
      <c r="H1305" s="948"/>
      <c r="I1305" s="948"/>
      <c r="J1305" s="948"/>
      <c r="K1305" s="948"/>
      <c r="L1305" s="948"/>
      <c r="M1305" s="948"/>
      <c r="N1305" s="949"/>
    </row>
    <row r="1306" spans="2:14" s="945" customFormat="1" ht="15" customHeight="1" outlineLevel="1" x14ac:dyDescent="0.3">
      <c r="B1306" s="1087"/>
      <c r="C1306" s="1084"/>
      <c r="D1306" s="948"/>
      <c r="E1306" s="948"/>
      <c r="F1306" s="956" t="s">
        <v>739</v>
      </c>
      <c r="G1306" s="948"/>
      <c r="H1306" s="948"/>
      <c r="I1306" s="948"/>
      <c r="J1306" s="948"/>
      <c r="K1306" s="948"/>
      <c r="L1306" s="948"/>
      <c r="M1306" s="948"/>
      <c r="N1306" s="949"/>
    </row>
    <row r="1307" spans="2:14" s="945" customFormat="1" ht="15" customHeight="1" outlineLevel="1" x14ac:dyDescent="0.3">
      <c r="B1307" s="1087"/>
      <c r="C1307" s="1084"/>
      <c r="D1307" s="948"/>
      <c r="E1307" s="948"/>
      <c r="F1307" s="956" t="s">
        <v>740</v>
      </c>
      <c r="G1307" s="948"/>
      <c r="H1307" s="948"/>
      <c r="I1307" s="948"/>
      <c r="J1307" s="948"/>
      <c r="K1307" s="948"/>
      <c r="L1307" s="948"/>
      <c r="M1307" s="948"/>
      <c r="N1307" s="949"/>
    </row>
    <row r="1308" spans="2:14" s="945" customFormat="1" ht="15" customHeight="1" outlineLevel="1" x14ac:dyDescent="0.3">
      <c r="B1308" s="1087"/>
      <c r="C1308" s="1084"/>
      <c r="D1308" s="948"/>
      <c r="E1308" s="948"/>
      <c r="F1308" s="956" t="s">
        <v>741</v>
      </c>
      <c r="G1308" s="948"/>
      <c r="H1308" s="948"/>
      <c r="I1308" s="948"/>
      <c r="J1308" s="948"/>
      <c r="K1308" s="948"/>
      <c r="L1308" s="948"/>
      <c r="M1308" s="948"/>
      <c r="N1308" s="949"/>
    </row>
    <row r="1309" spans="2:14" s="945" customFormat="1" ht="15" customHeight="1" outlineLevel="1" x14ac:dyDescent="0.3">
      <c r="B1309" s="1087"/>
      <c r="C1309" s="1084"/>
      <c r="D1309" s="948"/>
      <c r="E1309" s="948"/>
      <c r="F1309" s="956" t="s">
        <v>742</v>
      </c>
      <c r="G1309" s="948"/>
      <c r="H1309" s="948"/>
      <c r="I1309" s="948"/>
      <c r="J1309" s="948"/>
      <c r="K1309" s="948"/>
      <c r="L1309" s="948"/>
      <c r="M1309" s="948"/>
      <c r="N1309" s="949"/>
    </row>
    <row r="1310" spans="2:14" s="945" customFormat="1" ht="15" customHeight="1" outlineLevel="1" x14ac:dyDescent="0.3">
      <c r="B1310" s="1087"/>
      <c r="C1310" s="1084"/>
      <c r="D1310" s="948"/>
      <c r="E1310" s="948"/>
      <c r="F1310" s="956" t="s">
        <v>743</v>
      </c>
      <c r="G1310" s="948"/>
      <c r="H1310" s="948"/>
      <c r="I1310" s="948"/>
      <c r="J1310" s="948"/>
      <c r="K1310" s="948"/>
      <c r="L1310" s="948"/>
      <c r="M1310" s="948"/>
      <c r="N1310" s="949"/>
    </row>
    <row r="1311" spans="2:14" s="945" customFormat="1" ht="15" customHeight="1" outlineLevel="1" x14ac:dyDescent="0.3">
      <c r="B1311" s="1087"/>
      <c r="C1311" s="1084"/>
      <c r="D1311" s="948"/>
      <c r="E1311" s="948"/>
      <c r="F1311" s="956" t="s">
        <v>744</v>
      </c>
      <c r="G1311" s="948"/>
      <c r="H1311" s="948"/>
      <c r="I1311" s="948"/>
      <c r="J1311" s="948"/>
      <c r="K1311" s="948"/>
      <c r="L1311" s="948"/>
      <c r="M1311" s="948"/>
      <c r="N1311" s="949"/>
    </row>
    <row r="1312" spans="2:14" s="945" customFormat="1" ht="15" customHeight="1" outlineLevel="1" x14ac:dyDescent="0.3">
      <c r="B1312" s="1087"/>
      <c r="C1312" s="1084"/>
      <c r="D1312" s="948"/>
      <c r="E1312" s="948"/>
      <c r="F1312" s="956" t="s">
        <v>745</v>
      </c>
      <c r="G1312" s="948"/>
      <c r="H1312" s="948"/>
      <c r="I1312" s="948"/>
      <c r="J1312" s="948"/>
      <c r="K1312" s="948"/>
      <c r="L1312" s="948"/>
      <c r="M1312" s="948"/>
      <c r="N1312" s="949"/>
    </row>
    <row r="1313" spans="2:14" s="945" customFormat="1" ht="15" customHeight="1" outlineLevel="1" x14ac:dyDescent="0.3">
      <c r="B1313" s="1087"/>
      <c r="C1313" s="1084"/>
      <c r="D1313" s="948"/>
      <c r="E1313" s="948"/>
      <c r="F1313" s="956" t="s">
        <v>746</v>
      </c>
      <c r="G1313" s="948"/>
      <c r="H1313" s="948"/>
      <c r="I1313" s="948"/>
      <c r="J1313" s="948"/>
      <c r="K1313" s="948"/>
      <c r="L1313" s="948"/>
      <c r="M1313" s="948"/>
      <c r="N1313" s="949"/>
    </row>
    <row r="1314" spans="2:14" s="945" customFormat="1" ht="15" customHeight="1" outlineLevel="1" x14ac:dyDescent="0.3">
      <c r="B1314" s="1087"/>
      <c r="C1314" s="1084"/>
      <c r="D1314" s="948"/>
      <c r="E1314" s="948"/>
      <c r="F1314" s="956" t="s">
        <v>747</v>
      </c>
      <c r="G1314" s="948"/>
      <c r="H1314" s="948"/>
      <c r="I1314" s="948"/>
      <c r="J1314" s="948"/>
      <c r="K1314" s="948"/>
      <c r="L1314" s="948"/>
      <c r="M1314" s="948"/>
      <c r="N1314" s="949"/>
    </row>
    <row r="1315" spans="2:14" s="945" customFormat="1" ht="15" customHeight="1" outlineLevel="1" x14ac:dyDescent="0.3">
      <c r="B1315" s="1087"/>
      <c r="C1315" s="1084"/>
      <c r="D1315" s="948"/>
      <c r="E1315" s="948"/>
      <c r="F1315" s="956" t="s">
        <v>748</v>
      </c>
      <c r="G1315" s="948"/>
      <c r="H1315" s="948"/>
      <c r="I1315" s="948"/>
      <c r="J1315" s="948"/>
      <c r="K1315" s="948"/>
      <c r="L1315" s="948"/>
      <c r="M1315" s="948"/>
      <c r="N1315" s="949"/>
    </row>
    <row r="1316" spans="2:14" s="945" customFormat="1" ht="15" customHeight="1" outlineLevel="1" x14ac:dyDescent="0.3">
      <c r="B1316" s="1087"/>
      <c r="C1316" s="1084"/>
      <c r="D1316" s="948"/>
      <c r="E1316" s="948"/>
      <c r="F1316" s="956" t="s">
        <v>749</v>
      </c>
      <c r="G1316" s="948"/>
      <c r="H1316" s="948"/>
      <c r="I1316" s="948"/>
      <c r="J1316" s="948"/>
      <c r="K1316" s="948"/>
      <c r="L1316" s="948"/>
      <c r="M1316" s="948"/>
      <c r="N1316" s="949"/>
    </row>
    <row r="1317" spans="2:14" s="945" customFormat="1" ht="15" customHeight="1" outlineLevel="1" x14ac:dyDescent="0.3">
      <c r="B1317" s="1087"/>
      <c r="C1317" s="1084"/>
      <c r="D1317" s="948"/>
      <c r="E1317" s="948"/>
      <c r="F1317" s="956" t="s">
        <v>750</v>
      </c>
      <c r="G1317" s="948"/>
      <c r="H1317" s="948"/>
      <c r="I1317" s="948"/>
      <c r="J1317" s="948"/>
      <c r="K1317" s="948"/>
      <c r="L1317" s="948"/>
      <c r="M1317" s="948"/>
      <c r="N1317" s="949"/>
    </row>
    <row r="1318" spans="2:14" s="945" customFormat="1" ht="15" customHeight="1" outlineLevel="1" x14ac:dyDescent="0.3">
      <c r="B1318" s="1087"/>
      <c r="C1318" s="1084"/>
      <c r="D1318" s="948"/>
      <c r="E1318" s="948"/>
      <c r="F1318" s="956" t="s">
        <v>751</v>
      </c>
      <c r="G1318" s="948"/>
      <c r="H1318" s="948"/>
      <c r="I1318" s="948"/>
      <c r="J1318" s="948"/>
      <c r="K1318" s="948"/>
      <c r="L1318" s="948"/>
      <c r="M1318" s="948"/>
      <c r="N1318" s="949"/>
    </row>
    <row r="1319" spans="2:14" s="945" customFormat="1" ht="15" customHeight="1" outlineLevel="1" x14ac:dyDescent="0.3">
      <c r="B1319" s="1087"/>
      <c r="C1319" s="1084"/>
      <c r="D1319" s="948"/>
      <c r="E1319" s="948"/>
      <c r="F1319" s="956" t="s">
        <v>752</v>
      </c>
      <c r="G1319" s="948"/>
      <c r="H1319" s="948"/>
      <c r="I1319" s="948"/>
      <c r="J1319" s="948"/>
      <c r="K1319" s="948"/>
      <c r="L1319" s="948"/>
      <c r="M1319" s="948"/>
      <c r="N1319" s="949"/>
    </row>
    <row r="1320" spans="2:14" s="945" customFormat="1" ht="15" customHeight="1" outlineLevel="1" x14ac:dyDescent="0.3">
      <c r="B1320" s="1087"/>
      <c r="C1320" s="1084"/>
      <c r="D1320" s="948"/>
      <c r="E1320" s="948"/>
      <c r="F1320" s="956" t="s">
        <v>753</v>
      </c>
      <c r="G1320" s="948"/>
      <c r="H1320" s="948"/>
      <c r="I1320" s="948"/>
      <c r="J1320" s="948"/>
      <c r="K1320" s="948"/>
      <c r="L1320" s="948"/>
      <c r="M1320" s="948"/>
      <c r="N1320" s="949"/>
    </row>
    <row r="1321" spans="2:14" s="945" customFormat="1" ht="15" customHeight="1" outlineLevel="1" x14ac:dyDescent="0.3">
      <c r="B1321" s="1087"/>
      <c r="C1321" s="1084"/>
      <c r="D1321" s="948"/>
      <c r="E1321" s="948"/>
      <c r="F1321" s="956" t="s">
        <v>754</v>
      </c>
      <c r="G1321" s="948"/>
      <c r="H1321" s="948"/>
      <c r="I1321" s="948"/>
      <c r="J1321" s="948"/>
      <c r="K1321" s="948"/>
      <c r="L1321" s="948"/>
      <c r="M1321" s="948"/>
      <c r="N1321" s="949"/>
    </row>
    <row r="1322" spans="2:14" s="945" customFormat="1" ht="15" customHeight="1" outlineLevel="1" x14ac:dyDescent="0.3">
      <c r="B1322" s="1087"/>
      <c r="C1322" s="1084"/>
      <c r="D1322" s="948"/>
      <c r="E1322" s="948"/>
      <c r="F1322" s="956" t="s">
        <v>755</v>
      </c>
      <c r="G1322" s="948"/>
      <c r="H1322" s="948"/>
      <c r="I1322" s="948"/>
      <c r="J1322" s="948"/>
      <c r="K1322" s="948"/>
      <c r="L1322" s="948"/>
      <c r="M1322" s="948"/>
      <c r="N1322" s="949"/>
    </row>
    <row r="1323" spans="2:14" s="945" customFormat="1" ht="15" customHeight="1" outlineLevel="1" x14ac:dyDescent="0.3">
      <c r="B1323" s="1087"/>
      <c r="C1323" s="1084"/>
      <c r="D1323" s="948"/>
      <c r="E1323" s="948"/>
      <c r="F1323" s="956" t="s">
        <v>756</v>
      </c>
      <c r="G1323" s="948"/>
      <c r="H1323" s="948"/>
      <c r="I1323" s="948"/>
      <c r="J1323" s="948"/>
      <c r="K1323" s="948"/>
      <c r="L1323" s="948"/>
      <c r="M1323" s="948"/>
      <c r="N1323" s="949"/>
    </row>
    <row r="1324" spans="2:14" s="945" customFormat="1" ht="15.75" customHeight="1" outlineLevel="1" thickBot="1" x14ac:dyDescent="0.35">
      <c r="B1324" s="1087"/>
      <c r="C1324" s="1085"/>
      <c r="D1324" s="951"/>
      <c r="E1324" s="951"/>
      <c r="F1324" s="958" t="s">
        <v>757</v>
      </c>
      <c r="G1324" s="951"/>
      <c r="H1324" s="951"/>
      <c r="I1324" s="951"/>
      <c r="J1324" s="951"/>
      <c r="K1324" s="951"/>
      <c r="L1324" s="951"/>
      <c r="M1324" s="951"/>
      <c r="N1324" s="952"/>
    </row>
    <row r="1325" spans="2:14" s="945" customFormat="1" ht="15.75" customHeight="1" outlineLevel="1" thickBot="1" x14ac:dyDescent="0.35">
      <c r="B1325" s="1087"/>
      <c r="C1325" s="946"/>
      <c r="D1325" s="946"/>
      <c r="E1325" s="946"/>
      <c r="F1325" s="946"/>
      <c r="G1325" s="946"/>
      <c r="H1325" s="946"/>
      <c r="I1325" s="946"/>
      <c r="J1325" s="946"/>
      <c r="K1325" s="946"/>
      <c r="L1325" s="946"/>
      <c r="M1325" s="946"/>
      <c r="N1325" s="946"/>
    </row>
    <row r="1326" spans="2:14" s="945" customFormat="1" ht="14" outlineLevel="1" x14ac:dyDescent="0.3">
      <c r="B1326" s="1087"/>
      <c r="C1326" s="1083" t="s">
        <v>1345</v>
      </c>
      <c r="D1326" s="957" t="s">
        <v>1357</v>
      </c>
      <c r="E1326" s="957" t="s">
        <v>258</v>
      </c>
      <c r="F1326" s="957" t="s">
        <v>1373</v>
      </c>
      <c r="G1326" s="957" t="s">
        <v>259</v>
      </c>
      <c r="H1326" s="957" t="s">
        <v>263</v>
      </c>
      <c r="I1326" s="957" t="s">
        <v>260</v>
      </c>
      <c r="J1326" s="957" t="s">
        <v>261</v>
      </c>
      <c r="K1326" s="987" t="s">
        <v>1401</v>
      </c>
      <c r="L1326" s="957" t="s">
        <v>1406</v>
      </c>
      <c r="M1326" s="946"/>
      <c r="N1326" s="946"/>
    </row>
    <row r="1327" spans="2:14" s="945" customFormat="1" ht="15" customHeight="1" outlineLevel="1" x14ac:dyDescent="0.3">
      <c r="B1327" s="1087"/>
      <c r="C1327" s="1084"/>
      <c r="D1327" s="956" t="s">
        <v>862</v>
      </c>
      <c r="E1327" s="956" t="s">
        <v>876</v>
      </c>
      <c r="F1327" s="956" t="s">
        <v>897</v>
      </c>
      <c r="G1327" s="956" t="s">
        <v>921</v>
      </c>
      <c r="H1327" s="956" t="s">
        <v>931</v>
      </c>
      <c r="I1327" s="956" t="s">
        <v>944</v>
      </c>
      <c r="J1327" s="956" t="s">
        <v>947</v>
      </c>
      <c r="K1327" s="958" t="s">
        <v>952</v>
      </c>
      <c r="L1327" s="956" t="s">
        <v>812</v>
      </c>
      <c r="M1327" s="946"/>
      <c r="N1327" s="946"/>
    </row>
    <row r="1328" spans="2:14" s="945" customFormat="1" ht="15" customHeight="1" outlineLevel="1" x14ac:dyDescent="0.3">
      <c r="B1328" s="1087"/>
      <c r="C1328" s="1084"/>
      <c r="D1328" s="956" t="s">
        <v>863</v>
      </c>
      <c r="E1328" s="956" t="s">
        <v>877</v>
      </c>
      <c r="F1328" s="956" t="s">
        <v>898</v>
      </c>
      <c r="G1328" s="956" t="s">
        <v>922</v>
      </c>
      <c r="H1328" s="956" t="s">
        <v>932</v>
      </c>
      <c r="I1328" s="956" t="s">
        <v>945</v>
      </c>
      <c r="J1328" s="956" t="s">
        <v>948</v>
      </c>
      <c r="K1328" s="958" t="s">
        <v>953</v>
      </c>
      <c r="L1328" s="956" t="s">
        <v>813</v>
      </c>
      <c r="M1328" s="946"/>
      <c r="N1328" s="946"/>
    </row>
    <row r="1329" spans="2:14" s="945" customFormat="1" ht="15" customHeight="1" outlineLevel="1" x14ac:dyDescent="0.3">
      <c r="B1329" s="1087"/>
      <c r="C1329" s="1084"/>
      <c r="D1329" s="956" t="s">
        <v>864</v>
      </c>
      <c r="E1329" s="956" t="s">
        <v>878</v>
      </c>
      <c r="F1329" s="956" t="s">
        <v>899</v>
      </c>
      <c r="G1329" s="956" t="s">
        <v>923</v>
      </c>
      <c r="H1329" s="956" t="s">
        <v>933</v>
      </c>
      <c r="I1329" s="956" t="s">
        <v>946</v>
      </c>
      <c r="J1329" s="956" t="s">
        <v>949</v>
      </c>
      <c r="K1329" s="958" t="s">
        <v>954</v>
      </c>
      <c r="L1329" s="956" t="s">
        <v>814</v>
      </c>
      <c r="M1329" s="946"/>
      <c r="N1329" s="946"/>
    </row>
    <row r="1330" spans="2:14" s="945" customFormat="1" ht="15" customHeight="1" outlineLevel="1" x14ac:dyDescent="0.3">
      <c r="B1330" s="1087"/>
      <c r="C1330" s="1084"/>
      <c r="D1330" s="956" t="s">
        <v>865</v>
      </c>
      <c r="E1330" s="956" t="s">
        <v>879</v>
      </c>
      <c r="F1330" s="956" t="s">
        <v>900</v>
      </c>
      <c r="G1330" s="956" t="s">
        <v>924</v>
      </c>
      <c r="H1330" s="956" t="s">
        <v>934</v>
      </c>
      <c r="I1330" s="956" t="s">
        <v>853</v>
      </c>
      <c r="J1330" s="956" t="s">
        <v>950</v>
      </c>
      <c r="K1330" s="958" t="s">
        <v>955</v>
      </c>
      <c r="L1330" s="956" t="s">
        <v>815</v>
      </c>
      <c r="M1330" s="946"/>
      <c r="N1330" s="946"/>
    </row>
    <row r="1331" spans="2:14" s="945" customFormat="1" ht="15" customHeight="1" outlineLevel="1" x14ac:dyDescent="0.3">
      <c r="B1331" s="1087"/>
      <c r="C1331" s="1084"/>
      <c r="D1331" s="956" t="s">
        <v>866</v>
      </c>
      <c r="E1331" s="956" t="s">
        <v>880</v>
      </c>
      <c r="F1331" s="956" t="s">
        <v>901</v>
      </c>
      <c r="G1331" s="956" t="s">
        <v>925</v>
      </c>
      <c r="H1331" s="956" t="s">
        <v>935</v>
      </c>
      <c r="I1331" s="956" t="s">
        <v>854</v>
      </c>
      <c r="J1331" s="956" t="s">
        <v>951</v>
      </c>
      <c r="K1331" s="958" t="s">
        <v>956</v>
      </c>
      <c r="L1331" s="956" t="s">
        <v>819</v>
      </c>
      <c r="M1331" s="946"/>
      <c r="N1331" s="946"/>
    </row>
    <row r="1332" spans="2:14" s="945" customFormat="1" ht="15" customHeight="1" outlineLevel="1" x14ac:dyDescent="0.3">
      <c r="B1332" s="1087"/>
      <c r="C1332" s="1084"/>
      <c r="D1332" s="956" t="s">
        <v>867</v>
      </c>
      <c r="E1332" s="956" t="s">
        <v>881</v>
      </c>
      <c r="F1332" s="956" t="s">
        <v>902</v>
      </c>
      <c r="G1332" s="956" t="s">
        <v>926</v>
      </c>
      <c r="H1332" s="956" t="s">
        <v>936</v>
      </c>
      <c r="I1332" s="958" t="s">
        <v>855</v>
      </c>
      <c r="J1332" s="956" t="s">
        <v>859</v>
      </c>
      <c r="K1332" s="958" t="s">
        <v>957</v>
      </c>
      <c r="L1332" s="956" t="s">
        <v>820</v>
      </c>
      <c r="M1332" s="946"/>
      <c r="N1332" s="946"/>
    </row>
    <row r="1333" spans="2:14" s="945" customFormat="1" ht="15" customHeight="1" outlineLevel="1" x14ac:dyDescent="0.3">
      <c r="B1333" s="1087"/>
      <c r="C1333" s="1084"/>
      <c r="D1333" s="956" t="s">
        <v>868</v>
      </c>
      <c r="E1333" s="956" t="s">
        <v>882</v>
      </c>
      <c r="F1333" s="956" t="s">
        <v>903</v>
      </c>
      <c r="G1333" s="956" t="s">
        <v>927</v>
      </c>
      <c r="H1333" s="956" t="s">
        <v>937</v>
      </c>
      <c r="I1333" s="948"/>
      <c r="J1333" s="956" t="s">
        <v>860</v>
      </c>
      <c r="K1333" s="958" t="s">
        <v>958</v>
      </c>
      <c r="L1333" s="956" t="s">
        <v>821</v>
      </c>
      <c r="M1333" s="946"/>
      <c r="N1333" s="946"/>
    </row>
    <row r="1334" spans="2:14" s="945" customFormat="1" ht="15" customHeight="1" outlineLevel="1" x14ac:dyDescent="0.3">
      <c r="B1334" s="1087"/>
      <c r="C1334" s="1084"/>
      <c r="D1334" s="956" t="s">
        <v>869</v>
      </c>
      <c r="E1334" s="956" t="s">
        <v>883</v>
      </c>
      <c r="F1334" s="956" t="s">
        <v>904</v>
      </c>
      <c r="G1334" s="956" t="s">
        <v>928</v>
      </c>
      <c r="H1334" s="956" t="s">
        <v>938</v>
      </c>
      <c r="I1334" s="948"/>
      <c r="J1334" s="958" t="s">
        <v>861</v>
      </c>
      <c r="K1334" s="992"/>
      <c r="L1334" s="956" t="s">
        <v>822</v>
      </c>
      <c r="M1334" s="946"/>
      <c r="N1334" s="946"/>
    </row>
    <row r="1335" spans="2:14" s="945" customFormat="1" ht="15" customHeight="1" outlineLevel="1" x14ac:dyDescent="0.3">
      <c r="B1335" s="1087"/>
      <c r="C1335" s="1084"/>
      <c r="D1335" s="956" t="s">
        <v>870</v>
      </c>
      <c r="E1335" s="956" t="s">
        <v>884</v>
      </c>
      <c r="F1335" s="956" t="s">
        <v>905</v>
      </c>
      <c r="G1335" s="956" t="s">
        <v>929</v>
      </c>
      <c r="H1335" s="956" t="s">
        <v>939</v>
      </c>
      <c r="I1335" s="948"/>
      <c r="J1335" s="948"/>
      <c r="K1335" s="948"/>
      <c r="L1335" s="956" t="s">
        <v>823</v>
      </c>
      <c r="M1335" s="946"/>
      <c r="N1335" s="946"/>
    </row>
    <row r="1336" spans="2:14" s="945" customFormat="1" ht="15" customHeight="1" outlineLevel="1" x14ac:dyDescent="0.3">
      <c r="B1336" s="1087"/>
      <c r="C1336" s="1084"/>
      <c r="D1336" s="956" t="s">
        <v>871</v>
      </c>
      <c r="E1336" s="956" t="s">
        <v>885</v>
      </c>
      <c r="F1336" s="956" t="s">
        <v>906</v>
      </c>
      <c r="G1336" s="956" t="s">
        <v>930</v>
      </c>
      <c r="H1336" s="956" t="s">
        <v>940</v>
      </c>
      <c r="I1336" s="948"/>
      <c r="J1336" s="948"/>
      <c r="K1336" s="948"/>
      <c r="L1336" s="956" t="s">
        <v>824</v>
      </c>
      <c r="M1336" s="946"/>
      <c r="N1336" s="946"/>
    </row>
    <row r="1337" spans="2:14" s="945" customFormat="1" ht="15" customHeight="1" outlineLevel="1" x14ac:dyDescent="0.3">
      <c r="B1337" s="1087"/>
      <c r="C1337" s="1084"/>
      <c r="D1337" s="956" t="s">
        <v>872</v>
      </c>
      <c r="E1337" s="956" t="s">
        <v>886</v>
      </c>
      <c r="F1337" s="956" t="s">
        <v>907</v>
      </c>
      <c r="G1337" s="956" t="s">
        <v>828</v>
      </c>
      <c r="H1337" s="956" t="s">
        <v>941</v>
      </c>
      <c r="I1337" s="948"/>
      <c r="J1337" s="948"/>
      <c r="K1337" s="948"/>
      <c r="L1337" s="956" t="s">
        <v>825</v>
      </c>
      <c r="M1337" s="946"/>
      <c r="N1337" s="946"/>
    </row>
    <row r="1338" spans="2:14" s="945" customFormat="1" ht="15" customHeight="1" outlineLevel="1" x14ac:dyDescent="0.3">
      <c r="B1338" s="1087"/>
      <c r="C1338" s="1084"/>
      <c r="D1338" s="956" t="s">
        <v>873</v>
      </c>
      <c r="E1338" s="956" t="s">
        <v>887</v>
      </c>
      <c r="F1338" s="956" t="s">
        <v>908</v>
      </c>
      <c r="G1338" s="956" t="s">
        <v>829</v>
      </c>
      <c r="H1338" s="956" t="s">
        <v>942</v>
      </c>
      <c r="I1338" s="948"/>
      <c r="J1338" s="948"/>
      <c r="K1338" s="948"/>
      <c r="L1338" s="956" t="s">
        <v>826</v>
      </c>
      <c r="M1338" s="946"/>
      <c r="N1338" s="946"/>
    </row>
    <row r="1339" spans="2:14" s="945" customFormat="1" ht="15" customHeight="1" outlineLevel="1" x14ac:dyDescent="0.3">
      <c r="B1339" s="1087"/>
      <c r="C1339" s="1084"/>
      <c r="D1339" s="956" t="s">
        <v>874</v>
      </c>
      <c r="E1339" s="956" t="s">
        <v>888</v>
      </c>
      <c r="F1339" s="956" t="s">
        <v>909</v>
      </c>
      <c r="G1339" s="958" t="s">
        <v>830</v>
      </c>
      <c r="H1339" s="956" t="s">
        <v>943</v>
      </c>
      <c r="I1339" s="948"/>
      <c r="J1339" s="948"/>
      <c r="K1339" s="948"/>
      <c r="L1339" s="956" t="s">
        <v>827</v>
      </c>
      <c r="M1339" s="946"/>
      <c r="N1339" s="946"/>
    </row>
    <row r="1340" spans="2:14" s="945" customFormat="1" ht="15" customHeight="1" outlineLevel="1" x14ac:dyDescent="0.3">
      <c r="B1340" s="1087"/>
      <c r="C1340" s="1084"/>
      <c r="D1340" s="958" t="s">
        <v>875</v>
      </c>
      <c r="E1340" s="956" t="s">
        <v>889</v>
      </c>
      <c r="F1340" s="956" t="s">
        <v>910</v>
      </c>
      <c r="G1340" s="948"/>
      <c r="H1340" s="956" t="s">
        <v>834</v>
      </c>
      <c r="I1340" s="948"/>
      <c r="J1340" s="948"/>
      <c r="K1340" s="948"/>
      <c r="L1340" s="956" t="s">
        <v>831</v>
      </c>
      <c r="M1340" s="946"/>
      <c r="N1340" s="946"/>
    </row>
    <row r="1341" spans="2:14" s="945" customFormat="1" ht="15" customHeight="1" outlineLevel="1" x14ac:dyDescent="0.3">
      <c r="B1341" s="1087"/>
      <c r="C1341" s="1084"/>
      <c r="D1341" s="948"/>
      <c r="E1341" s="956" t="s">
        <v>890</v>
      </c>
      <c r="F1341" s="956" t="s">
        <v>911</v>
      </c>
      <c r="G1341" s="948"/>
      <c r="H1341" s="956" t="s">
        <v>835</v>
      </c>
      <c r="I1341" s="948"/>
      <c r="J1341" s="948"/>
      <c r="K1341" s="948"/>
      <c r="L1341" s="956" t="s">
        <v>832</v>
      </c>
      <c r="M1341" s="946"/>
      <c r="N1341" s="946"/>
    </row>
    <row r="1342" spans="2:14" s="945" customFormat="1" ht="15" customHeight="1" outlineLevel="1" x14ac:dyDescent="0.3">
      <c r="B1342" s="1087"/>
      <c r="C1342" s="1084"/>
      <c r="D1342" s="948"/>
      <c r="E1342" s="956" t="s">
        <v>891</v>
      </c>
      <c r="F1342" s="956" t="s">
        <v>912</v>
      </c>
      <c r="G1342" s="948"/>
      <c r="H1342" s="958" t="s">
        <v>836</v>
      </c>
      <c r="I1342" s="948"/>
      <c r="J1342" s="948"/>
      <c r="K1342" s="948"/>
      <c r="L1342" s="956" t="s">
        <v>833</v>
      </c>
      <c r="M1342" s="946"/>
      <c r="N1342" s="946"/>
    </row>
    <row r="1343" spans="2:14" s="945" customFormat="1" ht="15" customHeight="1" outlineLevel="1" x14ac:dyDescent="0.3">
      <c r="B1343" s="1087"/>
      <c r="C1343" s="1084"/>
      <c r="D1343" s="948"/>
      <c r="E1343" s="956" t="s">
        <v>892</v>
      </c>
      <c r="F1343" s="956" t="s">
        <v>913</v>
      </c>
      <c r="G1343" s="948"/>
      <c r="H1343" s="948"/>
      <c r="I1343" s="948"/>
      <c r="J1343" s="948"/>
      <c r="K1343" s="948"/>
      <c r="L1343" s="956" t="s">
        <v>837</v>
      </c>
      <c r="M1343" s="946"/>
      <c r="N1343" s="946"/>
    </row>
    <row r="1344" spans="2:14" s="945" customFormat="1" ht="15" customHeight="1" outlineLevel="1" x14ac:dyDescent="0.3">
      <c r="B1344" s="1087"/>
      <c r="C1344" s="1084"/>
      <c r="D1344" s="948"/>
      <c r="E1344" s="956" t="s">
        <v>893</v>
      </c>
      <c r="F1344" s="956" t="s">
        <v>914</v>
      </c>
      <c r="G1344" s="948"/>
      <c r="H1344" s="948"/>
      <c r="I1344" s="948"/>
      <c r="J1344" s="948"/>
      <c r="K1344" s="948"/>
      <c r="L1344" s="956" t="s">
        <v>838</v>
      </c>
      <c r="M1344" s="946"/>
      <c r="N1344" s="946"/>
    </row>
    <row r="1345" spans="2:14" s="945" customFormat="1" ht="15" customHeight="1" outlineLevel="1" x14ac:dyDescent="0.3">
      <c r="B1345" s="1087"/>
      <c r="C1345" s="1084"/>
      <c r="D1345" s="948"/>
      <c r="E1345" s="956" t="s">
        <v>894</v>
      </c>
      <c r="F1345" s="956" t="s">
        <v>915</v>
      </c>
      <c r="G1345" s="948"/>
      <c r="H1345" s="948"/>
      <c r="I1345" s="948"/>
      <c r="J1345" s="948"/>
      <c r="K1345" s="948"/>
      <c r="L1345" s="956" t="s">
        <v>839</v>
      </c>
      <c r="M1345" s="946"/>
      <c r="N1345" s="946"/>
    </row>
    <row r="1346" spans="2:14" s="945" customFormat="1" ht="15" customHeight="1" outlineLevel="1" x14ac:dyDescent="0.3">
      <c r="B1346" s="1087"/>
      <c r="C1346" s="1084"/>
      <c r="D1346" s="948"/>
      <c r="E1346" s="956" t="s">
        <v>895</v>
      </c>
      <c r="F1346" s="956" t="s">
        <v>916</v>
      </c>
      <c r="G1346" s="948"/>
      <c r="H1346" s="948"/>
      <c r="I1346" s="948"/>
      <c r="J1346" s="948"/>
      <c r="K1346" s="948"/>
      <c r="L1346" s="956" t="s">
        <v>840</v>
      </c>
      <c r="M1346" s="946"/>
      <c r="N1346" s="946"/>
    </row>
    <row r="1347" spans="2:14" s="945" customFormat="1" ht="15" customHeight="1" outlineLevel="1" x14ac:dyDescent="0.3">
      <c r="B1347" s="1087"/>
      <c r="C1347" s="1084"/>
      <c r="D1347" s="948"/>
      <c r="E1347" s="956" t="s">
        <v>896</v>
      </c>
      <c r="F1347" s="956" t="s">
        <v>917</v>
      </c>
      <c r="G1347" s="948"/>
      <c r="H1347" s="948"/>
      <c r="I1347" s="948"/>
      <c r="J1347" s="948"/>
      <c r="K1347" s="948"/>
      <c r="L1347" s="956" t="s">
        <v>841</v>
      </c>
      <c r="M1347" s="946"/>
      <c r="N1347" s="946"/>
    </row>
    <row r="1348" spans="2:14" s="945" customFormat="1" ht="15" customHeight="1" outlineLevel="1" x14ac:dyDescent="0.3">
      <c r="B1348" s="1087"/>
      <c r="C1348" s="1084"/>
      <c r="D1348" s="948"/>
      <c r="E1348" s="956" t="s">
        <v>809</v>
      </c>
      <c r="F1348" s="956" t="s">
        <v>918</v>
      </c>
      <c r="G1348" s="948"/>
      <c r="H1348" s="948"/>
      <c r="I1348" s="948"/>
      <c r="J1348" s="948"/>
      <c r="K1348" s="948"/>
      <c r="L1348" s="956" t="s">
        <v>842</v>
      </c>
      <c r="M1348" s="946"/>
      <c r="N1348" s="946"/>
    </row>
    <row r="1349" spans="2:14" s="945" customFormat="1" ht="15" customHeight="1" outlineLevel="1" x14ac:dyDescent="0.3">
      <c r="B1349" s="1087"/>
      <c r="C1349" s="1084"/>
      <c r="D1349" s="948"/>
      <c r="E1349" s="956" t="s">
        <v>810</v>
      </c>
      <c r="F1349" s="956" t="s">
        <v>919</v>
      </c>
      <c r="G1349" s="948"/>
      <c r="H1349" s="948"/>
      <c r="I1349" s="948"/>
      <c r="J1349" s="948"/>
      <c r="K1349" s="948"/>
      <c r="L1349" s="956" t="s">
        <v>843</v>
      </c>
      <c r="M1349" s="946"/>
      <c r="N1349" s="946"/>
    </row>
    <row r="1350" spans="2:14" s="945" customFormat="1" ht="15" customHeight="1" outlineLevel="1" x14ac:dyDescent="0.3">
      <c r="B1350" s="1087"/>
      <c r="C1350" s="1084"/>
      <c r="D1350" s="948"/>
      <c r="E1350" s="958" t="s">
        <v>811</v>
      </c>
      <c r="F1350" s="956" t="s">
        <v>920</v>
      </c>
      <c r="G1350" s="948"/>
      <c r="H1350" s="948"/>
      <c r="I1350" s="948"/>
      <c r="J1350" s="948"/>
      <c r="K1350" s="948"/>
      <c r="L1350" s="956" t="s">
        <v>844</v>
      </c>
      <c r="M1350" s="946"/>
      <c r="N1350" s="946"/>
    </row>
    <row r="1351" spans="2:14" s="945" customFormat="1" ht="15" customHeight="1" outlineLevel="1" x14ac:dyDescent="0.3">
      <c r="B1351" s="1087"/>
      <c r="C1351" s="1084"/>
      <c r="D1351" s="948"/>
      <c r="E1351" s="948"/>
      <c r="F1351" s="956" t="s">
        <v>816</v>
      </c>
      <c r="G1351" s="948"/>
      <c r="H1351" s="948"/>
      <c r="I1351" s="948"/>
      <c r="J1351" s="948"/>
      <c r="K1351" s="948"/>
      <c r="L1351" s="956" t="s">
        <v>845</v>
      </c>
      <c r="M1351" s="946"/>
      <c r="N1351" s="946"/>
    </row>
    <row r="1352" spans="2:14" s="945" customFormat="1" ht="15" customHeight="1" outlineLevel="1" x14ac:dyDescent="0.3">
      <c r="B1352" s="1087"/>
      <c r="C1352" s="1084"/>
      <c r="D1352" s="948"/>
      <c r="E1352" s="948"/>
      <c r="F1352" s="956" t="s">
        <v>817</v>
      </c>
      <c r="G1352" s="948"/>
      <c r="H1352" s="948"/>
      <c r="I1352" s="948"/>
      <c r="J1352" s="948"/>
      <c r="K1352" s="948"/>
      <c r="L1352" s="956" t="s">
        <v>846</v>
      </c>
      <c r="M1352" s="946"/>
      <c r="N1352" s="946"/>
    </row>
    <row r="1353" spans="2:14" s="945" customFormat="1" ht="15" customHeight="1" outlineLevel="1" x14ac:dyDescent="0.3">
      <c r="B1353" s="1087"/>
      <c r="C1353" s="1084"/>
      <c r="D1353" s="948"/>
      <c r="E1353" s="948"/>
      <c r="F1353" s="958" t="s">
        <v>818</v>
      </c>
      <c r="G1353" s="948"/>
      <c r="H1353" s="948"/>
      <c r="I1353" s="948"/>
      <c r="J1353" s="948"/>
      <c r="K1353" s="948"/>
      <c r="L1353" s="956" t="s">
        <v>847</v>
      </c>
      <c r="M1353" s="946"/>
      <c r="N1353" s="946"/>
    </row>
    <row r="1354" spans="2:14" s="945" customFormat="1" ht="15" customHeight="1" outlineLevel="1" x14ac:dyDescent="0.3">
      <c r="B1354" s="1087"/>
      <c r="C1354" s="1084"/>
      <c r="D1354" s="948"/>
      <c r="E1354" s="948"/>
      <c r="F1354" s="948"/>
      <c r="G1354" s="948"/>
      <c r="H1354" s="948"/>
      <c r="I1354" s="948"/>
      <c r="J1354" s="948"/>
      <c r="K1354" s="948"/>
      <c r="L1354" s="956" t="s">
        <v>848</v>
      </c>
      <c r="M1354" s="946"/>
      <c r="N1354" s="946"/>
    </row>
    <row r="1355" spans="2:14" s="945" customFormat="1" ht="15" customHeight="1" outlineLevel="1" x14ac:dyDescent="0.3">
      <c r="B1355" s="1087"/>
      <c r="C1355" s="1084"/>
      <c r="D1355" s="948"/>
      <c r="E1355" s="948"/>
      <c r="F1355" s="948"/>
      <c r="G1355" s="948"/>
      <c r="H1355" s="948"/>
      <c r="I1355" s="948"/>
      <c r="J1355" s="948"/>
      <c r="K1355" s="948"/>
      <c r="L1355" s="956" t="s">
        <v>849</v>
      </c>
      <c r="M1355" s="946"/>
      <c r="N1355" s="946"/>
    </row>
    <row r="1356" spans="2:14" s="945" customFormat="1" ht="15" customHeight="1" outlineLevel="1" x14ac:dyDescent="0.3">
      <c r="B1356" s="1087"/>
      <c r="C1356" s="1084"/>
      <c r="D1356" s="948"/>
      <c r="E1356" s="948"/>
      <c r="F1356" s="948"/>
      <c r="G1356" s="948"/>
      <c r="H1356" s="948"/>
      <c r="I1356" s="948"/>
      <c r="J1356" s="948"/>
      <c r="K1356" s="948"/>
      <c r="L1356" s="956" t="s">
        <v>850</v>
      </c>
      <c r="M1356" s="946"/>
      <c r="N1356" s="946"/>
    </row>
    <row r="1357" spans="2:14" s="945" customFormat="1" ht="15" customHeight="1" outlineLevel="1" x14ac:dyDescent="0.3">
      <c r="B1357" s="1087"/>
      <c r="C1357" s="1084"/>
      <c r="D1357" s="948"/>
      <c r="E1357" s="948"/>
      <c r="F1357" s="948"/>
      <c r="G1357" s="948"/>
      <c r="H1357" s="948"/>
      <c r="I1357" s="948"/>
      <c r="J1357" s="948"/>
      <c r="K1357" s="948"/>
      <c r="L1357" s="956" t="s">
        <v>851</v>
      </c>
      <c r="M1357" s="946"/>
      <c r="N1357" s="946"/>
    </row>
    <row r="1358" spans="2:14" s="945" customFormat="1" ht="15" customHeight="1" outlineLevel="1" x14ac:dyDescent="0.3">
      <c r="B1358" s="1087"/>
      <c r="C1358" s="1084"/>
      <c r="D1358" s="948"/>
      <c r="E1358" s="948"/>
      <c r="F1358" s="948"/>
      <c r="G1358" s="948"/>
      <c r="H1358" s="948"/>
      <c r="I1358" s="948"/>
      <c r="J1358" s="948"/>
      <c r="K1358" s="948"/>
      <c r="L1358" s="956" t="s">
        <v>852</v>
      </c>
      <c r="M1358" s="946"/>
      <c r="N1358" s="946"/>
    </row>
    <row r="1359" spans="2:14" s="945" customFormat="1" ht="15" customHeight="1" outlineLevel="1" x14ac:dyDescent="0.3">
      <c r="B1359" s="1087"/>
      <c r="C1359" s="1084"/>
      <c r="D1359" s="948"/>
      <c r="E1359" s="948"/>
      <c r="F1359" s="948"/>
      <c r="G1359" s="948"/>
      <c r="H1359" s="948"/>
      <c r="I1359" s="948"/>
      <c r="J1359" s="948"/>
      <c r="K1359" s="948"/>
      <c r="L1359" s="956" t="s">
        <v>856</v>
      </c>
      <c r="M1359" s="946"/>
      <c r="N1359" s="946"/>
    </row>
    <row r="1360" spans="2:14" s="945" customFormat="1" ht="15" customHeight="1" outlineLevel="1" x14ac:dyDescent="0.3">
      <c r="B1360" s="1087"/>
      <c r="C1360" s="1084"/>
      <c r="D1360" s="948"/>
      <c r="E1360" s="948"/>
      <c r="F1360" s="948"/>
      <c r="G1360" s="948"/>
      <c r="H1360" s="948"/>
      <c r="I1360" s="948"/>
      <c r="J1360" s="948"/>
      <c r="K1360" s="948"/>
      <c r="L1360" s="956" t="s">
        <v>857</v>
      </c>
      <c r="M1360" s="946"/>
      <c r="N1360" s="946"/>
    </row>
    <row r="1361" spans="2:14" s="945" customFormat="1" ht="15" customHeight="1" outlineLevel="1" x14ac:dyDescent="0.3">
      <c r="B1361" s="1087"/>
      <c r="C1361" s="1084"/>
      <c r="D1361" s="948"/>
      <c r="E1361" s="948"/>
      <c r="F1361" s="948"/>
      <c r="G1361" s="948"/>
      <c r="H1361" s="948"/>
      <c r="I1361" s="948"/>
      <c r="J1361" s="948"/>
      <c r="K1361" s="948"/>
      <c r="L1361" s="956" t="s">
        <v>858</v>
      </c>
      <c r="M1361" s="946"/>
      <c r="N1361" s="946"/>
    </row>
    <row r="1362" spans="2:14" s="945" customFormat="1" ht="15" customHeight="1" outlineLevel="1" x14ac:dyDescent="0.3">
      <c r="B1362" s="1087"/>
      <c r="C1362" s="1084"/>
      <c r="D1362" s="948"/>
      <c r="E1362" s="948"/>
      <c r="F1362" s="948"/>
      <c r="G1362" s="948"/>
      <c r="H1362" s="948"/>
      <c r="I1362" s="948"/>
      <c r="J1362" s="948"/>
      <c r="K1362" s="948"/>
      <c r="L1362" s="956" t="s">
        <v>683</v>
      </c>
      <c r="M1362" s="946"/>
      <c r="N1362" s="946"/>
    </row>
    <row r="1363" spans="2:14" s="945" customFormat="1" ht="15" customHeight="1" outlineLevel="1" x14ac:dyDescent="0.3">
      <c r="B1363" s="1087"/>
      <c r="C1363" s="1084"/>
      <c r="D1363" s="948"/>
      <c r="E1363" s="948"/>
      <c r="F1363" s="948"/>
      <c r="G1363" s="948"/>
      <c r="H1363" s="948"/>
      <c r="I1363" s="948"/>
      <c r="J1363" s="948"/>
      <c r="K1363" s="948"/>
      <c r="L1363" s="956" t="s">
        <v>684</v>
      </c>
      <c r="M1363" s="946"/>
      <c r="N1363" s="946"/>
    </row>
    <row r="1364" spans="2:14" s="945" customFormat="1" ht="15" customHeight="1" outlineLevel="1" x14ac:dyDescent="0.3">
      <c r="B1364" s="1087"/>
      <c r="C1364" s="1084"/>
      <c r="D1364" s="948"/>
      <c r="E1364" s="948"/>
      <c r="F1364" s="948"/>
      <c r="G1364" s="948"/>
      <c r="H1364" s="948"/>
      <c r="I1364" s="948"/>
      <c r="J1364" s="948"/>
      <c r="K1364" s="948"/>
      <c r="L1364" s="956" t="s">
        <v>685</v>
      </c>
      <c r="M1364" s="946"/>
      <c r="N1364" s="946"/>
    </row>
    <row r="1365" spans="2:14" s="945" customFormat="1" ht="15" customHeight="1" outlineLevel="1" x14ac:dyDescent="0.3">
      <c r="B1365" s="1087"/>
      <c r="C1365" s="1084"/>
      <c r="D1365" s="948"/>
      <c r="E1365" s="948"/>
      <c r="F1365" s="948"/>
      <c r="G1365" s="948"/>
      <c r="H1365" s="948"/>
      <c r="I1365" s="948"/>
      <c r="J1365" s="948"/>
      <c r="K1365" s="948"/>
      <c r="L1365" s="956" t="s">
        <v>686</v>
      </c>
      <c r="M1365" s="946"/>
      <c r="N1365" s="946"/>
    </row>
    <row r="1366" spans="2:14" s="945" customFormat="1" ht="15.75" customHeight="1" outlineLevel="1" thickBot="1" x14ac:dyDescent="0.35">
      <c r="B1366" s="1087"/>
      <c r="C1366" s="1085"/>
      <c r="D1366" s="951"/>
      <c r="E1366" s="951"/>
      <c r="F1366" s="951"/>
      <c r="G1366" s="951"/>
      <c r="H1366" s="951"/>
      <c r="I1366" s="951"/>
      <c r="J1366" s="951"/>
      <c r="K1366" s="951"/>
      <c r="L1366" s="958" t="s">
        <v>687</v>
      </c>
      <c r="M1366" s="946"/>
      <c r="N1366" s="946"/>
    </row>
    <row r="1367" spans="2:14" s="945" customFormat="1" ht="15.75" customHeight="1" outlineLevel="1" thickBot="1" x14ac:dyDescent="0.35">
      <c r="B1367" s="1087"/>
      <c r="C1367" s="946"/>
      <c r="D1367" s="946"/>
      <c r="E1367" s="946"/>
      <c r="F1367" s="946"/>
      <c r="G1367" s="946"/>
      <c r="H1367" s="946"/>
      <c r="I1367" s="946"/>
      <c r="J1367" s="946"/>
      <c r="K1367" s="946"/>
      <c r="L1367" s="946"/>
      <c r="M1367" s="946"/>
      <c r="N1367" s="946"/>
    </row>
    <row r="1368" spans="2:14" s="945" customFormat="1" ht="14" outlineLevel="1" x14ac:dyDescent="0.3">
      <c r="B1368" s="1087"/>
      <c r="C1368" s="1083" t="s">
        <v>1350</v>
      </c>
      <c r="D1368" s="957" t="s">
        <v>1361</v>
      </c>
      <c r="E1368" s="946"/>
      <c r="F1368" s="946"/>
      <c r="G1368" s="946"/>
      <c r="H1368" s="946"/>
      <c r="I1368" s="946"/>
      <c r="J1368" s="946"/>
      <c r="K1368" s="946"/>
      <c r="L1368" s="946"/>
      <c r="M1368" s="946"/>
      <c r="N1368" s="946"/>
    </row>
    <row r="1369" spans="2:14" s="945" customFormat="1" ht="15" customHeight="1" outlineLevel="1" x14ac:dyDescent="0.3">
      <c r="B1369" s="1087"/>
      <c r="C1369" s="1084"/>
      <c r="D1369" s="956" t="s">
        <v>959</v>
      </c>
      <c r="E1369" s="946"/>
      <c r="F1369" s="946"/>
      <c r="G1369" s="946"/>
      <c r="H1369" s="946"/>
      <c r="I1369" s="946"/>
      <c r="J1369" s="946"/>
      <c r="K1369" s="946"/>
      <c r="L1369" s="946"/>
      <c r="M1369" s="946"/>
      <c r="N1369" s="946"/>
    </row>
    <row r="1370" spans="2:14" s="945" customFormat="1" ht="15" customHeight="1" outlineLevel="1" x14ac:dyDescent="0.3">
      <c r="B1370" s="1087"/>
      <c r="C1370" s="1084"/>
      <c r="D1370" s="956" t="s">
        <v>960</v>
      </c>
      <c r="E1370" s="946"/>
      <c r="F1370" s="946"/>
      <c r="G1370" s="946"/>
      <c r="H1370" s="946"/>
      <c r="I1370" s="946"/>
      <c r="J1370" s="946"/>
      <c r="K1370" s="946"/>
      <c r="L1370" s="946"/>
      <c r="M1370" s="946"/>
      <c r="N1370" s="946"/>
    </row>
    <row r="1371" spans="2:14" s="945" customFormat="1" ht="15" customHeight="1" outlineLevel="1" x14ac:dyDescent="0.3">
      <c r="B1371" s="1087"/>
      <c r="C1371" s="1084"/>
      <c r="D1371" s="956" t="s">
        <v>961</v>
      </c>
      <c r="E1371" s="946"/>
      <c r="F1371" s="946"/>
      <c r="G1371" s="946"/>
      <c r="H1371" s="946"/>
      <c r="I1371" s="946"/>
      <c r="J1371" s="946"/>
      <c r="K1371" s="946"/>
      <c r="L1371" s="946"/>
      <c r="M1371" s="946"/>
      <c r="N1371" s="946"/>
    </row>
    <row r="1372" spans="2:14" s="945" customFormat="1" ht="15" customHeight="1" outlineLevel="1" x14ac:dyDescent="0.3">
      <c r="B1372" s="1087"/>
      <c r="C1372" s="1084"/>
      <c r="D1372" s="956" t="s">
        <v>962</v>
      </c>
      <c r="E1372" s="946"/>
      <c r="F1372" s="946"/>
      <c r="G1372" s="946"/>
      <c r="H1372" s="946"/>
      <c r="I1372" s="946"/>
      <c r="J1372" s="946"/>
      <c r="K1372" s="946"/>
      <c r="L1372" s="946"/>
      <c r="M1372" s="946"/>
      <c r="N1372" s="946"/>
    </row>
    <row r="1373" spans="2:14" s="945" customFormat="1" ht="15" customHeight="1" outlineLevel="1" x14ac:dyDescent="0.3">
      <c r="B1373" s="1087"/>
      <c r="C1373" s="1084"/>
      <c r="D1373" s="956" t="s">
        <v>963</v>
      </c>
      <c r="E1373" s="946"/>
      <c r="F1373" s="946"/>
      <c r="G1373" s="946"/>
      <c r="H1373" s="946"/>
      <c r="I1373" s="946"/>
      <c r="J1373" s="946"/>
      <c r="K1373" s="946"/>
      <c r="L1373" s="946"/>
      <c r="M1373" s="946"/>
      <c r="N1373" s="946"/>
    </row>
    <row r="1374" spans="2:14" s="945" customFormat="1" ht="15" customHeight="1" outlineLevel="1" x14ac:dyDescent="0.3">
      <c r="B1374" s="1087"/>
      <c r="C1374" s="1084"/>
      <c r="D1374" s="956" t="s">
        <v>964</v>
      </c>
      <c r="E1374" s="946"/>
      <c r="F1374" s="946"/>
      <c r="G1374" s="946"/>
      <c r="H1374" s="946"/>
      <c r="I1374" s="946"/>
      <c r="J1374" s="946"/>
      <c r="K1374" s="946"/>
      <c r="L1374" s="946"/>
      <c r="M1374" s="946"/>
      <c r="N1374" s="946"/>
    </row>
    <row r="1375" spans="2:14" s="945" customFormat="1" ht="15" customHeight="1" outlineLevel="1" x14ac:dyDescent="0.3">
      <c r="B1375" s="1087"/>
      <c r="C1375" s="1084"/>
      <c r="D1375" s="956" t="s">
        <v>965</v>
      </c>
      <c r="E1375" s="946"/>
      <c r="F1375" s="946"/>
      <c r="G1375" s="946"/>
      <c r="H1375" s="946"/>
      <c r="I1375" s="946"/>
      <c r="J1375" s="946"/>
      <c r="K1375" s="946"/>
      <c r="L1375" s="946"/>
      <c r="M1375" s="946"/>
      <c r="N1375" s="946"/>
    </row>
    <row r="1376" spans="2:14" s="945" customFormat="1" ht="15" customHeight="1" outlineLevel="1" x14ac:dyDescent="0.3">
      <c r="B1376" s="1087"/>
      <c r="C1376" s="1084"/>
      <c r="D1376" s="956" t="s">
        <v>966</v>
      </c>
      <c r="E1376" s="946"/>
      <c r="F1376" s="946"/>
      <c r="G1376" s="946"/>
      <c r="H1376" s="946"/>
      <c r="I1376" s="946"/>
      <c r="J1376" s="946"/>
      <c r="K1376" s="946"/>
      <c r="L1376" s="946"/>
      <c r="M1376" s="946"/>
      <c r="N1376" s="946"/>
    </row>
    <row r="1377" spans="2:14" s="945" customFormat="1" ht="15" customHeight="1" outlineLevel="1" x14ac:dyDescent="0.3">
      <c r="B1377" s="1087"/>
      <c r="C1377" s="1084"/>
      <c r="D1377" s="956" t="s">
        <v>967</v>
      </c>
      <c r="E1377" s="946"/>
      <c r="F1377" s="946"/>
      <c r="G1377" s="946"/>
      <c r="H1377" s="946"/>
      <c r="I1377" s="946"/>
      <c r="J1377" s="946"/>
      <c r="K1377" s="946"/>
      <c r="L1377" s="946"/>
      <c r="M1377" s="946"/>
      <c r="N1377" s="946"/>
    </row>
    <row r="1378" spans="2:14" s="945" customFormat="1" ht="15" customHeight="1" outlineLevel="1" x14ac:dyDescent="0.3">
      <c r="B1378" s="1087"/>
      <c r="C1378" s="1084"/>
      <c r="D1378" s="956" t="s">
        <v>968</v>
      </c>
      <c r="E1378" s="946"/>
      <c r="F1378" s="946"/>
      <c r="G1378" s="946"/>
      <c r="H1378" s="946"/>
      <c r="I1378" s="946"/>
      <c r="J1378" s="946"/>
      <c r="K1378" s="946"/>
      <c r="L1378" s="946"/>
      <c r="M1378" s="946"/>
      <c r="N1378" s="946"/>
    </row>
    <row r="1379" spans="2:14" s="945" customFormat="1" ht="15" customHeight="1" outlineLevel="1" x14ac:dyDescent="0.3">
      <c r="B1379" s="1087"/>
      <c r="C1379" s="1084"/>
      <c r="D1379" s="956" t="s">
        <v>969</v>
      </c>
      <c r="E1379" s="946"/>
      <c r="F1379" s="946"/>
      <c r="G1379" s="946"/>
      <c r="H1379" s="946"/>
      <c r="I1379" s="946"/>
      <c r="J1379" s="946"/>
      <c r="K1379" s="946"/>
      <c r="L1379" s="946"/>
      <c r="M1379" s="946"/>
      <c r="N1379" s="946"/>
    </row>
    <row r="1380" spans="2:14" s="945" customFormat="1" ht="15" customHeight="1" outlineLevel="1" x14ac:dyDescent="0.3">
      <c r="B1380" s="1087"/>
      <c r="C1380" s="1084"/>
      <c r="D1380" s="956" t="s">
        <v>970</v>
      </c>
      <c r="E1380" s="946"/>
      <c r="F1380" s="946"/>
      <c r="G1380" s="946"/>
      <c r="H1380" s="946"/>
      <c r="I1380" s="946"/>
      <c r="J1380" s="946"/>
      <c r="K1380" s="946"/>
      <c r="L1380" s="946"/>
      <c r="M1380" s="946"/>
      <c r="N1380" s="946"/>
    </row>
    <row r="1381" spans="2:14" s="945" customFormat="1" ht="15" customHeight="1" outlineLevel="1" x14ac:dyDescent="0.3">
      <c r="B1381" s="1087"/>
      <c r="C1381" s="1084"/>
      <c r="D1381" s="956" t="s">
        <v>971</v>
      </c>
      <c r="E1381" s="946"/>
      <c r="F1381" s="946"/>
      <c r="G1381" s="946"/>
      <c r="H1381" s="946"/>
      <c r="I1381" s="946"/>
      <c r="J1381" s="946"/>
      <c r="K1381" s="946"/>
      <c r="L1381" s="946"/>
      <c r="M1381" s="946"/>
      <c r="N1381" s="946"/>
    </row>
    <row r="1382" spans="2:14" s="945" customFormat="1" ht="15" customHeight="1" outlineLevel="1" x14ac:dyDescent="0.3">
      <c r="B1382" s="1087"/>
      <c r="C1382" s="1084"/>
      <c r="D1382" s="956" t="s">
        <v>972</v>
      </c>
      <c r="E1382" s="946"/>
      <c r="F1382" s="946"/>
      <c r="G1382" s="946"/>
      <c r="H1382" s="946"/>
      <c r="I1382" s="946"/>
      <c r="J1382" s="946"/>
      <c r="K1382" s="946"/>
      <c r="L1382" s="946"/>
      <c r="M1382" s="946"/>
      <c r="N1382" s="946"/>
    </row>
    <row r="1383" spans="2:14" s="945" customFormat="1" ht="15" customHeight="1" outlineLevel="1" x14ac:dyDescent="0.3">
      <c r="B1383" s="1087"/>
      <c r="C1383" s="1084"/>
      <c r="D1383" s="956" t="s">
        <v>973</v>
      </c>
      <c r="E1383" s="946"/>
      <c r="F1383" s="946"/>
      <c r="G1383" s="946"/>
      <c r="H1383" s="946"/>
      <c r="I1383" s="946"/>
      <c r="J1383" s="946"/>
      <c r="K1383" s="946"/>
      <c r="L1383" s="946"/>
      <c r="M1383" s="946"/>
      <c r="N1383" s="946"/>
    </row>
    <row r="1384" spans="2:14" s="945" customFormat="1" ht="15" customHeight="1" outlineLevel="1" x14ac:dyDescent="0.3">
      <c r="B1384" s="1087"/>
      <c r="C1384" s="1084"/>
      <c r="D1384" s="956" t="s">
        <v>974</v>
      </c>
      <c r="E1384" s="946"/>
      <c r="F1384" s="946"/>
      <c r="G1384" s="946"/>
      <c r="H1384" s="946"/>
      <c r="I1384" s="946"/>
      <c r="J1384" s="946"/>
      <c r="K1384" s="946"/>
      <c r="L1384" s="946"/>
      <c r="M1384" s="946"/>
      <c r="N1384" s="946"/>
    </row>
    <row r="1385" spans="2:14" s="945" customFormat="1" ht="15" customHeight="1" outlineLevel="1" x14ac:dyDescent="0.3">
      <c r="B1385" s="1087"/>
      <c r="C1385" s="1084"/>
      <c r="D1385" s="956" t="s">
        <v>975</v>
      </c>
      <c r="E1385" s="946"/>
      <c r="F1385" s="946"/>
      <c r="G1385" s="946"/>
      <c r="H1385" s="946"/>
      <c r="I1385" s="946"/>
      <c r="J1385" s="946"/>
      <c r="K1385" s="946"/>
      <c r="L1385" s="946"/>
      <c r="M1385" s="946"/>
      <c r="N1385" s="946"/>
    </row>
    <row r="1386" spans="2:14" s="945" customFormat="1" ht="15" customHeight="1" outlineLevel="1" x14ac:dyDescent="0.3">
      <c r="B1386" s="1087"/>
      <c r="C1386" s="1084"/>
      <c r="D1386" s="956" t="s">
        <v>976</v>
      </c>
      <c r="E1386" s="946"/>
      <c r="F1386" s="946"/>
      <c r="G1386" s="946"/>
      <c r="H1386" s="946"/>
      <c r="I1386" s="946"/>
      <c r="J1386" s="946"/>
      <c r="K1386" s="946"/>
      <c r="L1386" s="946"/>
      <c r="M1386" s="946"/>
      <c r="N1386" s="946"/>
    </row>
    <row r="1387" spans="2:14" s="945" customFormat="1" ht="15" customHeight="1" outlineLevel="1" x14ac:dyDescent="0.3">
      <c r="B1387" s="1087"/>
      <c r="C1387" s="1084"/>
      <c r="D1387" s="956" t="s">
        <v>977</v>
      </c>
      <c r="E1387" s="946"/>
      <c r="F1387" s="946"/>
      <c r="G1387" s="946"/>
      <c r="H1387" s="946"/>
      <c r="I1387" s="946"/>
      <c r="J1387" s="946"/>
      <c r="K1387" s="946"/>
      <c r="L1387" s="946"/>
      <c r="M1387" s="946"/>
      <c r="N1387" s="946"/>
    </row>
    <row r="1388" spans="2:14" s="945" customFormat="1" ht="15" customHeight="1" outlineLevel="1" x14ac:dyDescent="0.3">
      <c r="B1388" s="1087"/>
      <c r="C1388" s="1084"/>
      <c r="D1388" s="956" t="s">
        <v>978</v>
      </c>
      <c r="E1388" s="946"/>
      <c r="F1388" s="946"/>
      <c r="G1388" s="946"/>
      <c r="H1388" s="946"/>
      <c r="I1388" s="946"/>
      <c r="J1388" s="946"/>
      <c r="K1388" s="946"/>
      <c r="L1388" s="946"/>
      <c r="M1388" s="946"/>
      <c r="N1388" s="946"/>
    </row>
    <row r="1389" spans="2:14" s="945" customFormat="1" ht="15" customHeight="1" outlineLevel="1" x14ac:dyDescent="0.3">
      <c r="B1389" s="1087"/>
      <c r="C1389" s="1084"/>
      <c r="D1389" s="956" t="s">
        <v>979</v>
      </c>
      <c r="E1389" s="946"/>
      <c r="F1389" s="946"/>
      <c r="G1389" s="946"/>
      <c r="H1389" s="946"/>
      <c r="I1389" s="946"/>
      <c r="J1389" s="946"/>
      <c r="K1389" s="946"/>
      <c r="L1389" s="946"/>
      <c r="M1389" s="946"/>
      <c r="N1389" s="946"/>
    </row>
    <row r="1390" spans="2:14" s="945" customFormat="1" ht="15" customHeight="1" outlineLevel="1" x14ac:dyDescent="0.3">
      <c r="B1390" s="1087"/>
      <c r="C1390" s="1084"/>
      <c r="D1390" s="956" t="s">
        <v>980</v>
      </c>
      <c r="E1390" s="946"/>
      <c r="F1390" s="946"/>
      <c r="G1390" s="946"/>
      <c r="H1390" s="946"/>
      <c r="I1390" s="946"/>
      <c r="J1390" s="946"/>
      <c r="K1390" s="946"/>
      <c r="L1390" s="946"/>
      <c r="M1390" s="946"/>
      <c r="N1390" s="946"/>
    </row>
    <row r="1391" spans="2:14" s="945" customFormat="1" ht="15" customHeight="1" outlineLevel="1" x14ac:dyDescent="0.3">
      <c r="B1391" s="1087"/>
      <c r="C1391" s="1084"/>
      <c r="D1391" s="956" t="s">
        <v>981</v>
      </c>
      <c r="E1391" s="946"/>
      <c r="F1391" s="946"/>
      <c r="G1391" s="946"/>
      <c r="H1391" s="946"/>
      <c r="I1391" s="946"/>
      <c r="J1391" s="946"/>
      <c r="K1391" s="946"/>
      <c r="L1391" s="946"/>
      <c r="M1391" s="946"/>
      <c r="N1391" s="946"/>
    </row>
    <row r="1392" spans="2:14" s="945" customFormat="1" ht="15" customHeight="1" outlineLevel="1" x14ac:dyDescent="0.3">
      <c r="B1392" s="1087"/>
      <c r="C1392" s="1084"/>
      <c r="D1392" s="956" t="s">
        <v>982</v>
      </c>
      <c r="E1392" s="946"/>
      <c r="F1392" s="946"/>
      <c r="G1392" s="946"/>
      <c r="H1392" s="946"/>
      <c r="I1392" s="946"/>
      <c r="J1392" s="946"/>
      <c r="K1392" s="946"/>
      <c r="L1392" s="946"/>
      <c r="M1392" s="946"/>
      <c r="N1392" s="946"/>
    </row>
    <row r="1393" spans="2:14" s="945" customFormat="1" ht="15" customHeight="1" outlineLevel="1" x14ac:dyDescent="0.3">
      <c r="B1393" s="1087"/>
      <c r="C1393" s="1084"/>
      <c r="D1393" s="956" t="s">
        <v>983</v>
      </c>
      <c r="E1393" s="946"/>
      <c r="F1393" s="946"/>
      <c r="G1393" s="946"/>
      <c r="H1393" s="946"/>
      <c r="I1393" s="946"/>
      <c r="J1393" s="946"/>
      <c r="K1393" s="946"/>
      <c r="L1393" s="946"/>
      <c r="M1393" s="946"/>
      <c r="N1393" s="946"/>
    </row>
    <row r="1394" spans="2:14" s="945" customFormat="1" ht="15.75" customHeight="1" outlineLevel="1" thickBot="1" x14ac:dyDescent="0.35">
      <c r="B1394" s="1087"/>
      <c r="C1394" s="1085"/>
      <c r="D1394" s="958" t="s">
        <v>984</v>
      </c>
      <c r="E1394" s="946"/>
      <c r="F1394" s="946"/>
      <c r="G1394" s="946"/>
      <c r="H1394" s="946"/>
      <c r="I1394" s="946"/>
      <c r="J1394" s="946"/>
      <c r="K1394" s="946"/>
      <c r="L1394" s="946"/>
      <c r="M1394" s="946"/>
      <c r="N1394" s="946"/>
    </row>
    <row r="1395" spans="2:14" s="945" customFormat="1" ht="15.75" customHeight="1" outlineLevel="1" thickBot="1" x14ac:dyDescent="0.35">
      <c r="B1395" s="1087"/>
      <c r="C1395" s="946"/>
      <c r="D1395" s="946"/>
      <c r="E1395" s="946"/>
      <c r="F1395" s="946"/>
      <c r="G1395" s="946"/>
      <c r="H1395" s="946"/>
      <c r="I1395" s="946"/>
      <c r="J1395" s="946"/>
      <c r="K1395" s="946"/>
      <c r="L1395" s="946"/>
      <c r="M1395" s="946"/>
      <c r="N1395" s="946"/>
    </row>
    <row r="1396" spans="2:14" s="945" customFormat="1" ht="14" outlineLevel="1" x14ac:dyDescent="0.3">
      <c r="B1396" s="1087"/>
      <c r="C1396" s="1083" t="s">
        <v>1349</v>
      </c>
      <c r="D1396" s="957" t="s">
        <v>1360</v>
      </c>
      <c r="E1396" s="957" t="s">
        <v>1368</v>
      </c>
      <c r="F1396" s="957" t="s">
        <v>1375</v>
      </c>
      <c r="G1396" s="957" t="s">
        <v>1381</v>
      </c>
      <c r="H1396" s="957" t="s">
        <v>1392</v>
      </c>
      <c r="I1396" s="957" t="s">
        <v>1398</v>
      </c>
      <c r="K1396" s="946"/>
      <c r="L1396" s="946"/>
      <c r="M1396" s="946"/>
      <c r="N1396" s="946"/>
    </row>
    <row r="1397" spans="2:14" s="945" customFormat="1" ht="15" customHeight="1" outlineLevel="1" x14ac:dyDescent="0.3">
      <c r="B1397" s="1087"/>
      <c r="C1397" s="1084"/>
      <c r="D1397" s="956" t="s">
        <v>985</v>
      </c>
      <c r="E1397" s="956" t="s">
        <v>993</v>
      </c>
      <c r="F1397" s="956" t="s">
        <v>1018</v>
      </c>
      <c r="G1397" s="956" t="s">
        <v>1029</v>
      </c>
      <c r="H1397" s="956" t="s">
        <v>1061</v>
      </c>
      <c r="I1397" s="956" t="s">
        <v>607</v>
      </c>
      <c r="K1397" s="946"/>
      <c r="L1397" s="946"/>
      <c r="M1397" s="946"/>
      <c r="N1397" s="946"/>
    </row>
    <row r="1398" spans="2:14" s="945" customFormat="1" ht="15" customHeight="1" outlineLevel="1" x14ac:dyDescent="0.3">
      <c r="B1398" s="1087"/>
      <c r="C1398" s="1084"/>
      <c r="D1398" s="956" t="s">
        <v>986</v>
      </c>
      <c r="E1398" s="956" t="s">
        <v>994</v>
      </c>
      <c r="F1398" s="956" t="s">
        <v>1019</v>
      </c>
      <c r="G1398" s="956" t="s">
        <v>1030</v>
      </c>
      <c r="H1398" s="956" t="s">
        <v>266</v>
      </c>
      <c r="I1398" s="956" t="s">
        <v>608</v>
      </c>
      <c r="K1398" s="946"/>
      <c r="L1398" s="946"/>
      <c r="M1398" s="946"/>
      <c r="N1398" s="946"/>
    </row>
    <row r="1399" spans="2:14" s="945" customFormat="1" ht="15" customHeight="1" outlineLevel="1" x14ac:dyDescent="0.3">
      <c r="B1399" s="1087"/>
      <c r="C1399" s="1084"/>
      <c r="D1399" s="956" t="s">
        <v>987</v>
      </c>
      <c r="E1399" s="956" t="s">
        <v>995</v>
      </c>
      <c r="F1399" s="956" t="s">
        <v>1020</v>
      </c>
      <c r="G1399" s="956" t="s">
        <v>1031</v>
      </c>
      <c r="H1399" s="956" t="s">
        <v>1062</v>
      </c>
      <c r="I1399" s="958" t="s">
        <v>609</v>
      </c>
      <c r="K1399" s="946"/>
      <c r="L1399" s="946"/>
      <c r="M1399" s="946"/>
      <c r="N1399" s="946"/>
    </row>
    <row r="1400" spans="2:14" s="945" customFormat="1" ht="15" customHeight="1" outlineLevel="1" x14ac:dyDescent="0.3">
      <c r="B1400" s="1087"/>
      <c r="C1400" s="1084"/>
      <c r="D1400" s="956" t="s">
        <v>988</v>
      </c>
      <c r="E1400" s="956" t="s">
        <v>996</v>
      </c>
      <c r="F1400" s="956" t="s">
        <v>1021</v>
      </c>
      <c r="G1400" s="956" t="s">
        <v>1032</v>
      </c>
      <c r="H1400" s="956" t="s">
        <v>1063</v>
      </c>
      <c r="I1400" s="949"/>
      <c r="K1400" s="946"/>
      <c r="L1400" s="946"/>
      <c r="M1400" s="946"/>
      <c r="N1400" s="946"/>
    </row>
    <row r="1401" spans="2:14" s="945" customFormat="1" ht="15" customHeight="1" outlineLevel="1" x14ac:dyDescent="0.3">
      <c r="B1401" s="1087"/>
      <c r="C1401" s="1084"/>
      <c r="D1401" s="956" t="s">
        <v>989</v>
      </c>
      <c r="E1401" s="956" t="s">
        <v>997</v>
      </c>
      <c r="F1401" s="956" t="s">
        <v>1022</v>
      </c>
      <c r="G1401" s="956" t="s">
        <v>1033</v>
      </c>
      <c r="H1401" s="956" t="s">
        <v>1064</v>
      </c>
      <c r="I1401" s="949"/>
      <c r="K1401" s="946"/>
      <c r="L1401" s="946"/>
      <c r="M1401" s="946"/>
      <c r="N1401" s="946"/>
    </row>
    <row r="1402" spans="2:14" s="945" customFormat="1" ht="15" customHeight="1" outlineLevel="1" x14ac:dyDescent="0.3">
      <c r="B1402" s="1087"/>
      <c r="C1402" s="1084"/>
      <c r="D1402" s="956" t="s">
        <v>990</v>
      </c>
      <c r="E1402" s="956" t="s">
        <v>998</v>
      </c>
      <c r="F1402" s="956" t="s">
        <v>270</v>
      </c>
      <c r="G1402" s="956" t="s">
        <v>1034</v>
      </c>
      <c r="H1402" s="956" t="s">
        <v>1065</v>
      </c>
      <c r="I1402" s="949"/>
      <c r="K1402" s="946"/>
      <c r="L1402" s="946"/>
      <c r="M1402" s="946"/>
      <c r="N1402" s="946"/>
    </row>
    <row r="1403" spans="2:14" s="945" customFormat="1" ht="15" customHeight="1" outlineLevel="1" x14ac:dyDescent="0.3">
      <c r="B1403" s="1087"/>
      <c r="C1403" s="1084"/>
      <c r="D1403" s="956" t="s">
        <v>991</v>
      </c>
      <c r="E1403" s="956" t="s">
        <v>999</v>
      </c>
      <c r="F1403" s="956" t="s">
        <v>1023</v>
      </c>
      <c r="G1403" s="956" t="s">
        <v>1035</v>
      </c>
      <c r="H1403" s="956" t="s">
        <v>1066</v>
      </c>
      <c r="I1403" s="949"/>
      <c r="K1403" s="946"/>
      <c r="L1403" s="946"/>
      <c r="M1403" s="946"/>
      <c r="N1403" s="946"/>
    </row>
    <row r="1404" spans="2:14" s="945" customFormat="1" ht="15" customHeight="1" outlineLevel="1" x14ac:dyDescent="0.3">
      <c r="B1404" s="1087"/>
      <c r="C1404" s="1084"/>
      <c r="D1404" s="958" t="s">
        <v>992</v>
      </c>
      <c r="E1404" s="956" t="s">
        <v>1000</v>
      </c>
      <c r="F1404" s="956" t="s">
        <v>1024</v>
      </c>
      <c r="G1404" s="956" t="s">
        <v>1036</v>
      </c>
      <c r="H1404" s="956" t="s">
        <v>1067</v>
      </c>
      <c r="I1404" s="949"/>
      <c r="K1404" s="946"/>
      <c r="L1404" s="946"/>
      <c r="M1404" s="946"/>
      <c r="N1404" s="946"/>
    </row>
    <row r="1405" spans="2:14" s="945" customFormat="1" ht="15" customHeight="1" outlineLevel="1" x14ac:dyDescent="0.3">
      <c r="B1405" s="1087"/>
      <c r="C1405" s="1084"/>
      <c r="D1405" s="948"/>
      <c r="E1405" s="956" t="s">
        <v>1001</v>
      </c>
      <c r="F1405" s="956" t="s">
        <v>1025</v>
      </c>
      <c r="G1405" s="956" t="s">
        <v>1037</v>
      </c>
      <c r="H1405" s="956" t="s">
        <v>1068</v>
      </c>
      <c r="I1405" s="949"/>
      <c r="K1405" s="946"/>
      <c r="L1405" s="946"/>
      <c r="M1405" s="946"/>
      <c r="N1405" s="946"/>
    </row>
    <row r="1406" spans="2:14" s="945" customFormat="1" ht="15" customHeight="1" outlineLevel="1" x14ac:dyDescent="0.3">
      <c r="B1406" s="1087"/>
      <c r="C1406" s="1084"/>
      <c r="D1406" s="948"/>
      <c r="E1406" s="956" t="s">
        <v>1002</v>
      </c>
      <c r="F1406" s="956" t="s">
        <v>1026</v>
      </c>
      <c r="G1406" s="956" t="s">
        <v>1038</v>
      </c>
      <c r="H1406" s="956" t="s">
        <v>1069</v>
      </c>
      <c r="I1406" s="949"/>
      <c r="K1406" s="946"/>
      <c r="L1406" s="946"/>
      <c r="M1406" s="946"/>
      <c r="N1406" s="946"/>
    </row>
    <row r="1407" spans="2:14" s="945" customFormat="1" ht="15" customHeight="1" outlineLevel="1" x14ac:dyDescent="0.3">
      <c r="B1407" s="1087"/>
      <c r="C1407" s="1084"/>
      <c r="D1407" s="948"/>
      <c r="E1407" s="956" t="s">
        <v>1003</v>
      </c>
      <c r="F1407" s="956" t="s">
        <v>1027</v>
      </c>
      <c r="G1407" s="956" t="s">
        <v>1039</v>
      </c>
      <c r="H1407" s="956" t="s">
        <v>1070</v>
      </c>
      <c r="I1407" s="949"/>
      <c r="K1407" s="946"/>
      <c r="L1407" s="946"/>
      <c r="M1407" s="946"/>
      <c r="N1407" s="946"/>
    </row>
    <row r="1408" spans="2:14" s="945" customFormat="1" ht="15" customHeight="1" outlineLevel="1" x14ac:dyDescent="0.3">
      <c r="B1408" s="1087"/>
      <c r="C1408" s="1084"/>
      <c r="D1408" s="948"/>
      <c r="E1408" s="956" t="s">
        <v>1004</v>
      </c>
      <c r="F1408" s="958" t="s">
        <v>1028</v>
      </c>
      <c r="G1408" s="956" t="s">
        <v>1040</v>
      </c>
      <c r="H1408" s="956" t="s">
        <v>1071</v>
      </c>
      <c r="I1408" s="949"/>
      <c r="K1408" s="946"/>
      <c r="L1408" s="946"/>
      <c r="M1408" s="946"/>
      <c r="N1408" s="946"/>
    </row>
    <row r="1409" spans="2:14" s="945" customFormat="1" ht="15" customHeight="1" outlineLevel="1" x14ac:dyDescent="0.3">
      <c r="B1409" s="1087"/>
      <c r="C1409" s="1084"/>
      <c r="D1409" s="948"/>
      <c r="E1409" s="956" t="s">
        <v>1005</v>
      </c>
      <c r="F1409" s="948"/>
      <c r="G1409" s="956" t="s">
        <v>1041</v>
      </c>
      <c r="H1409" s="956" t="s">
        <v>1072</v>
      </c>
      <c r="I1409" s="949"/>
      <c r="K1409" s="946"/>
      <c r="L1409" s="946"/>
      <c r="M1409" s="946"/>
      <c r="N1409" s="946"/>
    </row>
    <row r="1410" spans="2:14" s="945" customFormat="1" ht="15" customHeight="1" outlineLevel="1" x14ac:dyDescent="0.3">
      <c r="B1410" s="1087"/>
      <c r="C1410" s="1084"/>
      <c r="D1410" s="948"/>
      <c r="E1410" s="956" t="s">
        <v>1006</v>
      </c>
      <c r="F1410" s="948"/>
      <c r="G1410" s="956" t="s">
        <v>1042</v>
      </c>
      <c r="H1410" s="956" t="s">
        <v>1073</v>
      </c>
      <c r="I1410" s="949"/>
      <c r="K1410" s="946"/>
      <c r="L1410" s="946"/>
      <c r="M1410" s="946"/>
      <c r="N1410" s="946"/>
    </row>
    <row r="1411" spans="2:14" s="945" customFormat="1" ht="15" customHeight="1" outlineLevel="1" x14ac:dyDescent="0.3">
      <c r="B1411" s="1087"/>
      <c r="C1411" s="1084"/>
      <c r="D1411" s="948"/>
      <c r="E1411" s="956" t="s">
        <v>1007</v>
      </c>
      <c r="F1411" s="948"/>
      <c r="G1411" s="956" t="s">
        <v>1043</v>
      </c>
      <c r="H1411" s="956" t="s">
        <v>1074</v>
      </c>
      <c r="I1411" s="949"/>
      <c r="K1411" s="946"/>
      <c r="L1411" s="946"/>
      <c r="M1411" s="946"/>
      <c r="N1411" s="946"/>
    </row>
    <row r="1412" spans="2:14" s="945" customFormat="1" ht="15" customHeight="1" outlineLevel="1" x14ac:dyDescent="0.3">
      <c r="B1412" s="1087"/>
      <c r="C1412" s="1084"/>
      <c r="D1412" s="948"/>
      <c r="E1412" s="956" t="s">
        <v>1008</v>
      </c>
      <c r="F1412" s="948"/>
      <c r="G1412" s="956" t="s">
        <v>1044</v>
      </c>
      <c r="H1412" s="956" t="s">
        <v>1075</v>
      </c>
      <c r="I1412" s="949"/>
      <c r="K1412" s="946"/>
      <c r="L1412" s="946"/>
      <c r="M1412" s="946"/>
      <c r="N1412" s="946"/>
    </row>
    <row r="1413" spans="2:14" s="945" customFormat="1" ht="15" customHeight="1" outlineLevel="1" x14ac:dyDescent="0.3">
      <c r="B1413" s="1087"/>
      <c r="C1413" s="1084"/>
      <c r="D1413" s="948"/>
      <c r="E1413" s="956" t="s">
        <v>1009</v>
      </c>
      <c r="F1413" s="948"/>
      <c r="G1413" s="956" t="s">
        <v>1045</v>
      </c>
      <c r="H1413" s="956" t="s">
        <v>1076</v>
      </c>
      <c r="I1413" s="949"/>
      <c r="K1413" s="946"/>
      <c r="L1413" s="946"/>
      <c r="M1413" s="946"/>
      <c r="N1413" s="946"/>
    </row>
    <row r="1414" spans="2:14" s="945" customFormat="1" ht="15" customHeight="1" outlineLevel="1" x14ac:dyDescent="0.3">
      <c r="B1414" s="1087"/>
      <c r="C1414" s="1084"/>
      <c r="D1414" s="948"/>
      <c r="E1414" s="956" t="s">
        <v>1010</v>
      </c>
      <c r="F1414" s="948"/>
      <c r="G1414" s="956" t="s">
        <v>1046</v>
      </c>
      <c r="H1414" s="956" t="s">
        <v>1077</v>
      </c>
      <c r="I1414" s="949"/>
      <c r="K1414" s="946"/>
      <c r="L1414" s="946"/>
      <c r="M1414" s="946"/>
      <c r="N1414" s="946"/>
    </row>
    <row r="1415" spans="2:14" s="945" customFormat="1" ht="15" customHeight="1" outlineLevel="1" x14ac:dyDescent="0.3">
      <c r="B1415" s="1087"/>
      <c r="C1415" s="1084"/>
      <c r="D1415" s="948"/>
      <c r="E1415" s="956" t="s">
        <v>1011</v>
      </c>
      <c r="F1415" s="948"/>
      <c r="G1415" s="956" t="s">
        <v>1047</v>
      </c>
      <c r="H1415" s="956" t="s">
        <v>1078</v>
      </c>
      <c r="I1415" s="949"/>
      <c r="K1415" s="946"/>
      <c r="L1415" s="946"/>
      <c r="M1415" s="946"/>
      <c r="N1415" s="946"/>
    </row>
    <row r="1416" spans="2:14" s="945" customFormat="1" ht="15" customHeight="1" outlineLevel="1" x14ac:dyDescent="0.3">
      <c r="B1416" s="1087"/>
      <c r="C1416" s="1084"/>
      <c r="D1416" s="948"/>
      <c r="E1416" s="956" t="s">
        <v>1012</v>
      </c>
      <c r="F1416" s="948"/>
      <c r="G1416" s="956" t="s">
        <v>1048</v>
      </c>
      <c r="H1416" s="956" t="s">
        <v>1079</v>
      </c>
      <c r="I1416" s="949"/>
      <c r="K1416" s="946"/>
      <c r="L1416" s="946"/>
      <c r="M1416" s="946"/>
      <c r="N1416" s="946"/>
    </row>
    <row r="1417" spans="2:14" s="945" customFormat="1" ht="15" customHeight="1" outlineLevel="1" x14ac:dyDescent="0.3">
      <c r="B1417" s="1087"/>
      <c r="C1417" s="1084"/>
      <c r="D1417" s="948"/>
      <c r="E1417" s="956" t="s">
        <v>1013</v>
      </c>
      <c r="F1417" s="948"/>
      <c r="G1417" s="956" t="s">
        <v>1049</v>
      </c>
      <c r="H1417" s="956" t="s">
        <v>1080</v>
      </c>
      <c r="I1417" s="949"/>
      <c r="K1417" s="946"/>
      <c r="L1417" s="946"/>
      <c r="M1417" s="946"/>
      <c r="N1417" s="946"/>
    </row>
    <row r="1418" spans="2:14" s="945" customFormat="1" ht="15" customHeight="1" outlineLevel="1" x14ac:dyDescent="0.3">
      <c r="B1418" s="1087"/>
      <c r="C1418" s="1084"/>
      <c r="D1418" s="948"/>
      <c r="E1418" s="956" t="s">
        <v>1014</v>
      </c>
      <c r="F1418" s="948"/>
      <c r="G1418" s="956" t="s">
        <v>1050</v>
      </c>
      <c r="H1418" s="956" t="s">
        <v>1081</v>
      </c>
      <c r="I1418" s="949"/>
      <c r="K1418" s="946"/>
      <c r="L1418" s="946"/>
      <c r="M1418" s="946"/>
      <c r="N1418" s="946"/>
    </row>
    <row r="1419" spans="2:14" s="945" customFormat="1" ht="15" customHeight="1" outlineLevel="1" x14ac:dyDescent="0.3">
      <c r="B1419" s="1087"/>
      <c r="C1419" s="1084"/>
      <c r="D1419" s="948"/>
      <c r="E1419" s="956" t="s">
        <v>1015</v>
      </c>
      <c r="F1419" s="948"/>
      <c r="G1419" s="956" t="s">
        <v>1051</v>
      </c>
      <c r="H1419" s="956" t="s">
        <v>1082</v>
      </c>
      <c r="I1419" s="949"/>
      <c r="K1419" s="946"/>
      <c r="L1419" s="946"/>
      <c r="M1419" s="946"/>
      <c r="N1419" s="946"/>
    </row>
    <row r="1420" spans="2:14" s="945" customFormat="1" ht="15" customHeight="1" outlineLevel="1" x14ac:dyDescent="0.3">
      <c r="B1420" s="1087"/>
      <c r="C1420" s="1084"/>
      <c r="D1420" s="948"/>
      <c r="E1420" s="956" t="s">
        <v>1016</v>
      </c>
      <c r="F1420" s="948"/>
      <c r="G1420" s="956" t="s">
        <v>1052</v>
      </c>
      <c r="H1420" s="956" t="s">
        <v>1083</v>
      </c>
      <c r="I1420" s="949"/>
      <c r="K1420" s="946"/>
      <c r="L1420" s="946"/>
      <c r="M1420" s="946"/>
      <c r="N1420" s="946"/>
    </row>
    <row r="1421" spans="2:14" s="945" customFormat="1" ht="15" customHeight="1" outlineLevel="1" x14ac:dyDescent="0.3">
      <c r="B1421" s="1087"/>
      <c r="C1421" s="1084"/>
      <c r="D1421" s="948"/>
      <c r="E1421" s="958" t="s">
        <v>1017</v>
      </c>
      <c r="F1421" s="948"/>
      <c r="G1421" s="956" t="s">
        <v>1053</v>
      </c>
      <c r="H1421" s="956" t="s">
        <v>1084</v>
      </c>
      <c r="I1421" s="949"/>
      <c r="K1421" s="946"/>
      <c r="L1421" s="946"/>
      <c r="M1421" s="946"/>
      <c r="N1421" s="946"/>
    </row>
    <row r="1422" spans="2:14" s="945" customFormat="1" ht="15" customHeight="1" outlineLevel="1" x14ac:dyDescent="0.3">
      <c r="B1422" s="1087"/>
      <c r="C1422" s="1084"/>
      <c r="D1422" s="948"/>
      <c r="E1422" s="948"/>
      <c r="F1422" s="948"/>
      <c r="G1422" s="956" t="s">
        <v>1054</v>
      </c>
      <c r="H1422" s="956" t="s">
        <v>1085</v>
      </c>
      <c r="I1422" s="949"/>
      <c r="K1422" s="946"/>
      <c r="L1422" s="946"/>
      <c r="M1422" s="946"/>
      <c r="N1422" s="946"/>
    </row>
    <row r="1423" spans="2:14" s="945" customFormat="1" ht="15" customHeight="1" outlineLevel="1" x14ac:dyDescent="0.3">
      <c r="B1423" s="1087"/>
      <c r="C1423" s="1084"/>
      <c r="D1423" s="948"/>
      <c r="E1423" s="948"/>
      <c r="F1423" s="948"/>
      <c r="G1423" s="956" t="s">
        <v>1055</v>
      </c>
      <c r="H1423" s="956" t="s">
        <v>1086</v>
      </c>
      <c r="I1423" s="949"/>
      <c r="K1423" s="946"/>
      <c r="L1423" s="946"/>
      <c r="M1423" s="946"/>
      <c r="N1423" s="946"/>
    </row>
    <row r="1424" spans="2:14" s="945" customFormat="1" ht="15" customHeight="1" outlineLevel="1" x14ac:dyDescent="0.3">
      <c r="B1424" s="1087"/>
      <c r="C1424" s="1084"/>
      <c r="D1424" s="948"/>
      <c r="E1424" s="948"/>
      <c r="F1424" s="948"/>
      <c r="G1424" s="956" t="s">
        <v>1056</v>
      </c>
      <c r="H1424" s="956" t="s">
        <v>1087</v>
      </c>
      <c r="I1424" s="949"/>
      <c r="K1424" s="946"/>
      <c r="L1424" s="946"/>
      <c r="M1424" s="946"/>
      <c r="N1424" s="946"/>
    </row>
    <row r="1425" spans="2:14" s="945" customFormat="1" ht="15" customHeight="1" outlineLevel="1" x14ac:dyDescent="0.3">
      <c r="B1425" s="1087"/>
      <c r="C1425" s="1084"/>
      <c r="D1425" s="948"/>
      <c r="E1425" s="948"/>
      <c r="F1425" s="948"/>
      <c r="G1425" s="956" t="s">
        <v>1057</v>
      </c>
      <c r="H1425" s="956" t="s">
        <v>1088</v>
      </c>
      <c r="I1425" s="949"/>
      <c r="K1425" s="946"/>
      <c r="L1425" s="946"/>
      <c r="M1425" s="946"/>
      <c r="N1425" s="946"/>
    </row>
    <row r="1426" spans="2:14" s="945" customFormat="1" ht="15" customHeight="1" outlineLevel="1" x14ac:dyDescent="0.3">
      <c r="B1426" s="1087"/>
      <c r="C1426" s="1084"/>
      <c r="D1426" s="948"/>
      <c r="E1426" s="948"/>
      <c r="F1426" s="948"/>
      <c r="G1426" s="956" t="s">
        <v>1058</v>
      </c>
      <c r="H1426" s="956" t="s">
        <v>1089</v>
      </c>
      <c r="I1426" s="949"/>
      <c r="K1426" s="946"/>
      <c r="L1426" s="946"/>
      <c r="M1426" s="946"/>
      <c r="N1426" s="946"/>
    </row>
    <row r="1427" spans="2:14" s="945" customFormat="1" ht="15" customHeight="1" outlineLevel="1" x14ac:dyDescent="0.3">
      <c r="B1427" s="1087"/>
      <c r="C1427" s="1084"/>
      <c r="D1427" s="948"/>
      <c r="E1427" s="948"/>
      <c r="F1427" s="948"/>
      <c r="G1427" s="956" t="s">
        <v>1059</v>
      </c>
      <c r="H1427" s="958" t="s">
        <v>1090</v>
      </c>
      <c r="I1427" s="949"/>
      <c r="K1427" s="946"/>
      <c r="L1427" s="946"/>
      <c r="M1427" s="946"/>
      <c r="N1427" s="946"/>
    </row>
    <row r="1428" spans="2:14" s="945" customFormat="1" ht="15.75" customHeight="1" outlineLevel="1" thickBot="1" x14ac:dyDescent="0.35">
      <c r="B1428" s="1087"/>
      <c r="C1428" s="1085"/>
      <c r="D1428" s="951"/>
      <c r="E1428" s="951"/>
      <c r="F1428" s="951"/>
      <c r="G1428" s="958" t="s">
        <v>1060</v>
      </c>
      <c r="H1428" s="951"/>
      <c r="I1428" s="951"/>
      <c r="J1428" s="952"/>
      <c r="K1428" s="946"/>
      <c r="L1428" s="946"/>
      <c r="M1428" s="946"/>
      <c r="N1428" s="946"/>
    </row>
    <row r="1429" spans="2:14" s="945" customFormat="1" ht="15.75" customHeight="1" outlineLevel="1" thickBot="1" x14ac:dyDescent="0.35">
      <c r="B1429" s="1087"/>
      <c r="C1429" s="946"/>
      <c r="D1429" s="946"/>
      <c r="E1429" s="946"/>
      <c r="F1429" s="946"/>
      <c r="G1429" s="946"/>
      <c r="H1429" s="946"/>
      <c r="I1429" s="946"/>
      <c r="J1429" s="946"/>
      <c r="K1429" s="946"/>
      <c r="L1429" s="946"/>
      <c r="M1429" s="946"/>
      <c r="N1429" s="946"/>
    </row>
    <row r="1430" spans="2:14" s="945" customFormat="1" ht="14" outlineLevel="1" x14ac:dyDescent="0.3">
      <c r="B1430" s="1087"/>
      <c r="C1430" s="1083" t="s">
        <v>1347</v>
      </c>
      <c r="D1430" s="957" t="s">
        <v>1358</v>
      </c>
      <c r="E1430" s="957" t="s">
        <v>1366</v>
      </c>
      <c r="F1430" s="946"/>
      <c r="G1430" s="946"/>
      <c r="H1430" s="946"/>
      <c r="I1430" s="946"/>
      <c r="J1430" s="946"/>
      <c r="K1430" s="946"/>
      <c r="L1430" s="946"/>
      <c r="M1430" s="946"/>
      <c r="N1430" s="946"/>
    </row>
    <row r="1431" spans="2:14" s="945" customFormat="1" ht="15" customHeight="1" outlineLevel="1" x14ac:dyDescent="0.3">
      <c r="B1431" s="1087"/>
      <c r="C1431" s="1084"/>
      <c r="D1431" s="956" t="s">
        <v>1110</v>
      </c>
      <c r="E1431" s="956" t="s">
        <v>1091</v>
      </c>
      <c r="F1431" s="946"/>
      <c r="G1431" s="946"/>
      <c r="H1431" s="946"/>
      <c r="I1431" s="946"/>
      <c r="J1431" s="946"/>
      <c r="K1431" s="946"/>
      <c r="L1431" s="946"/>
      <c r="M1431" s="946"/>
      <c r="N1431" s="946"/>
    </row>
    <row r="1432" spans="2:14" s="945" customFormat="1" ht="15" customHeight="1" outlineLevel="1" x14ac:dyDescent="0.3">
      <c r="B1432" s="1087"/>
      <c r="C1432" s="1084"/>
      <c r="D1432" s="956" t="s">
        <v>1111</v>
      </c>
      <c r="E1432" s="956" t="s">
        <v>1092</v>
      </c>
      <c r="F1432" s="946"/>
      <c r="G1432" s="946"/>
      <c r="H1432" s="946"/>
      <c r="I1432" s="946"/>
      <c r="J1432" s="946"/>
      <c r="K1432" s="946"/>
      <c r="L1432" s="946"/>
      <c r="M1432" s="946"/>
      <c r="N1432" s="946"/>
    </row>
    <row r="1433" spans="2:14" s="945" customFormat="1" ht="15" customHeight="1" outlineLevel="1" x14ac:dyDescent="0.3">
      <c r="B1433" s="1087"/>
      <c r="C1433" s="1084"/>
      <c r="D1433" s="956" t="s">
        <v>1112</v>
      </c>
      <c r="E1433" s="956" t="s">
        <v>1093</v>
      </c>
      <c r="F1433" s="946"/>
      <c r="G1433" s="946"/>
      <c r="H1433" s="946"/>
      <c r="I1433" s="946"/>
      <c r="J1433" s="946"/>
      <c r="K1433" s="946"/>
      <c r="L1433" s="946"/>
      <c r="M1433" s="946"/>
      <c r="N1433" s="946"/>
    </row>
    <row r="1434" spans="2:14" s="945" customFormat="1" ht="15" customHeight="1" outlineLevel="1" x14ac:dyDescent="0.3">
      <c r="B1434" s="1087"/>
      <c r="C1434" s="1084"/>
      <c r="D1434" s="956" t="s">
        <v>1113</v>
      </c>
      <c r="E1434" s="956" t="s">
        <v>1094</v>
      </c>
      <c r="F1434" s="946"/>
      <c r="G1434" s="946"/>
      <c r="H1434" s="946"/>
      <c r="I1434" s="946"/>
      <c r="J1434" s="946"/>
      <c r="K1434" s="946"/>
      <c r="L1434" s="946"/>
      <c r="M1434" s="946"/>
      <c r="N1434" s="946"/>
    </row>
    <row r="1435" spans="2:14" s="945" customFormat="1" ht="15" customHeight="1" outlineLevel="1" x14ac:dyDescent="0.3">
      <c r="B1435" s="1087"/>
      <c r="C1435" s="1084"/>
      <c r="D1435" s="956" t="s">
        <v>1114</v>
      </c>
      <c r="E1435" s="956" t="s">
        <v>1095</v>
      </c>
      <c r="F1435" s="946"/>
      <c r="G1435" s="946"/>
      <c r="H1435" s="946"/>
      <c r="I1435" s="946"/>
      <c r="J1435" s="946"/>
      <c r="K1435" s="946"/>
      <c r="L1435" s="946"/>
      <c r="M1435" s="946"/>
      <c r="N1435" s="946"/>
    </row>
    <row r="1436" spans="2:14" s="945" customFormat="1" ht="15" customHeight="1" outlineLevel="1" x14ac:dyDescent="0.3">
      <c r="B1436" s="1087"/>
      <c r="C1436" s="1084"/>
      <c r="D1436" s="956" t="s">
        <v>1115</v>
      </c>
      <c r="E1436" s="956" t="s">
        <v>1096</v>
      </c>
      <c r="F1436" s="946"/>
      <c r="G1436" s="946"/>
      <c r="H1436" s="946"/>
      <c r="I1436" s="946"/>
      <c r="J1436" s="946"/>
      <c r="K1436" s="946"/>
      <c r="L1436" s="946"/>
      <c r="M1436" s="946"/>
      <c r="N1436" s="946"/>
    </row>
    <row r="1437" spans="2:14" s="945" customFormat="1" ht="15" customHeight="1" outlineLevel="1" x14ac:dyDescent="0.3">
      <c r="B1437" s="1087"/>
      <c r="C1437" s="1084"/>
      <c r="D1437" s="956" t="s">
        <v>1116</v>
      </c>
      <c r="E1437" s="956" t="s">
        <v>1097</v>
      </c>
      <c r="F1437" s="946"/>
      <c r="G1437" s="946"/>
      <c r="H1437" s="946"/>
      <c r="I1437" s="946"/>
      <c r="J1437" s="946"/>
      <c r="K1437" s="946"/>
      <c r="L1437" s="946"/>
      <c r="M1437" s="946"/>
      <c r="N1437" s="946"/>
    </row>
    <row r="1438" spans="2:14" s="945" customFormat="1" ht="15" customHeight="1" outlineLevel="1" x14ac:dyDescent="0.3">
      <c r="B1438" s="1087"/>
      <c r="C1438" s="1084"/>
      <c r="D1438" s="956" t="s">
        <v>1117</v>
      </c>
      <c r="E1438" s="956" t="s">
        <v>1098</v>
      </c>
      <c r="F1438" s="946"/>
      <c r="G1438" s="946"/>
      <c r="H1438" s="946"/>
      <c r="I1438" s="946"/>
      <c r="J1438" s="946"/>
      <c r="K1438" s="946"/>
      <c r="L1438" s="946"/>
      <c r="M1438" s="946"/>
      <c r="N1438" s="946"/>
    </row>
    <row r="1439" spans="2:14" s="945" customFormat="1" ht="15" customHeight="1" outlineLevel="1" x14ac:dyDescent="0.3">
      <c r="B1439" s="1087"/>
      <c r="C1439" s="1084"/>
      <c r="D1439" s="956" t="s">
        <v>1118</v>
      </c>
      <c r="E1439" s="956" t="s">
        <v>1099</v>
      </c>
      <c r="F1439" s="946"/>
      <c r="G1439" s="946"/>
      <c r="H1439" s="946"/>
      <c r="I1439" s="946"/>
      <c r="J1439" s="946"/>
      <c r="K1439" s="946"/>
      <c r="L1439" s="946"/>
      <c r="M1439" s="946"/>
      <c r="N1439" s="946"/>
    </row>
    <row r="1440" spans="2:14" s="945" customFormat="1" ht="15" customHeight="1" outlineLevel="1" x14ac:dyDescent="0.3">
      <c r="B1440" s="1087"/>
      <c r="C1440" s="1084"/>
      <c r="D1440" s="956" t="s">
        <v>1119</v>
      </c>
      <c r="E1440" s="956" t="s">
        <v>1100</v>
      </c>
      <c r="F1440" s="946"/>
      <c r="G1440" s="946"/>
      <c r="H1440" s="946"/>
      <c r="I1440" s="946"/>
      <c r="J1440" s="946"/>
      <c r="K1440" s="946"/>
      <c r="L1440" s="946"/>
      <c r="M1440" s="946"/>
      <c r="N1440" s="946"/>
    </row>
    <row r="1441" spans="2:14" s="945" customFormat="1" ht="15" customHeight="1" outlineLevel="1" x14ac:dyDescent="0.3">
      <c r="B1441" s="1087"/>
      <c r="C1441" s="1084"/>
      <c r="D1441" s="956" t="s">
        <v>1120</v>
      </c>
      <c r="E1441" s="956" t="s">
        <v>1101</v>
      </c>
      <c r="F1441" s="946"/>
      <c r="G1441" s="946"/>
      <c r="H1441" s="946"/>
      <c r="I1441" s="946"/>
      <c r="J1441" s="946"/>
      <c r="K1441" s="946"/>
      <c r="L1441" s="946"/>
      <c r="M1441" s="946"/>
      <c r="N1441" s="946"/>
    </row>
    <row r="1442" spans="2:14" s="945" customFormat="1" ht="15" customHeight="1" outlineLevel="1" x14ac:dyDescent="0.3">
      <c r="B1442" s="1087"/>
      <c r="C1442" s="1084"/>
      <c r="D1442" s="956" t="s">
        <v>1121</v>
      </c>
      <c r="E1442" s="956" t="s">
        <v>1102</v>
      </c>
      <c r="F1442" s="946"/>
      <c r="G1442" s="946"/>
      <c r="H1442" s="946"/>
      <c r="I1442" s="946"/>
      <c r="J1442" s="946"/>
      <c r="K1442" s="946"/>
      <c r="L1442" s="946"/>
      <c r="M1442" s="946"/>
      <c r="N1442" s="946"/>
    </row>
    <row r="1443" spans="2:14" s="945" customFormat="1" ht="15" customHeight="1" outlineLevel="1" x14ac:dyDescent="0.3">
      <c r="B1443" s="1087"/>
      <c r="C1443" s="1084"/>
      <c r="D1443" s="956" t="s">
        <v>1122</v>
      </c>
      <c r="E1443" s="956" t="s">
        <v>1103</v>
      </c>
      <c r="F1443" s="946"/>
      <c r="G1443" s="946"/>
      <c r="H1443" s="946"/>
      <c r="I1443" s="946"/>
      <c r="J1443" s="946"/>
      <c r="K1443" s="946"/>
      <c r="L1443" s="946"/>
      <c r="M1443" s="946"/>
      <c r="N1443" s="946"/>
    </row>
    <row r="1444" spans="2:14" s="945" customFormat="1" ht="15" customHeight="1" outlineLevel="1" x14ac:dyDescent="0.3">
      <c r="B1444" s="1087"/>
      <c r="C1444" s="1084"/>
      <c r="D1444" s="956" t="s">
        <v>1123</v>
      </c>
      <c r="E1444" s="956" t="s">
        <v>1104</v>
      </c>
      <c r="F1444" s="946"/>
      <c r="G1444" s="946"/>
      <c r="H1444" s="946"/>
      <c r="I1444" s="946"/>
      <c r="J1444" s="946"/>
      <c r="K1444" s="946"/>
      <c r="L1444" s="946"/>
      <c r="M1444" s="946"/>
      <c r="N1444" s="946"/>
    </row>
    <row r="1445" spans="2:14" s="945" customFormat="1" ht="15" customHeight="1" outlineLevel="1" x14ac:dyDescent="0.3">
      <c r="B1445" s="1087"/>
      <c r="C1445" s="1084"/>
      <c r="D1445" s="956" t="s">
        <v>1124</v>
      </c>
      <c r="E1445" s="956" t="s">
        <v>1105</v>
      </c>
      <c r="F1445" s="946"/>
      <c r="G1445" s="946"/>
      <c r="H1445" s="946"/>
      <c r="I1445" s="946"/>
      <c r="J1445" s="946"/>
      <c r="K1445" s="946"/>
      <c r="L1445" s="946"/>
      <c r="M1445" s="946"/>
      <c r="N1445" s="946"/>
    </row>
    <row r="1446" spans="2:14" s="945" customFormat="1" ht="15" customHeight="1" outlineLevel="1" x14ac:dyDescent="0.3">
      <c r="B1446" s="1087"/>
      <c r="C1446" s="1084"/>
      <c r="D1446" s="956" t="s">
        <v>1125</v>
      </c>
      <c r="E1446" s="956" t="s">
        <v>1106</v>
      </c>
      <c r="F1446" s="946"/>
      <c r="G1446" s="946"/>
      <c r="H1446" s="946"/>
      <c r="I1446" s="946"/>
      <c r="J1446" s="946"/>
      <c r="K1446" s="946"/>
      <c r="L1446" s="946"/>
      <c r="M1446" s="946"/>
      <c r="N1446" s="946"/>
    </row>
    <row r="1447" spans="2:14" s="945" customFormat="1" ht="15" customHeight="1" outlineLevel="1" x14ac:dyDescent="0.3">
      <c r="B1447" s="1087"/>
      <c r="C1447" s="1084"/>
      <c r="D1447" s="956" t="s">
        <v>1126</v>
      </c>
      <c r="E1447" s="956" t="s">
        <v>1107</v>
      </c>
      <c r="F1447" s="946"/>
      <c r="G1447" s="946"/>
      <c r="H1447" s="946"/>
      <c r="I1447" s="946"/>
      <c r="J1447" s="946"/>
      <c r="K1447" s="946"/>
      <c r="L1447" s="946"/>
      <c r="M1447" s="946"/>
      <c r="N1447" s="946"/>
    </row>
    <row r="1448" spans="2:14" s="945" customFormat="1" ht="15" customHeight="1" outlineLevel="1" x14ac:dyDescent="0.3">
      <c r="B1448" s="1087"/>
      <c r="C1448" s="1084"/>
      <c r="D1448" s="956" t="s">
        <v>1127</v>
      </c>
      <c r="E1448" s="956" t="s">
        <v>1108</v>
      </c>
      <c r="F1448" s="946"/>
      <c r="G1448" s="946"/>
      <c r="H1448" s="946"/>
      <c r="I1448" s="946"/>
      <c r="J1448" s="946"/>
      <c r="K1448" s="946"/>
      <c r="L1448" s="946"/>
      <c r="M1448" s="946"/>
      <c r="N1448" s="946"/>
    </row>
    <row r="1449" spans="2:14" s="945" customFormat="1" ht="15" customHeight="1" outlineLevel="1" x14ac:dyDescent="0.3">
      <c r="B1449" s="1087"/>
      <c r="C1449" s="1084"/>
      <c r="D1449" s="956" t="s">
        <v>1128</v>
      </c>
      <c r="E1449" s="958" t="s">
        <v>1109</v>
      </c>
      <c r="F1449" s="946"/>
      <c r="G1449" s="946"/>
      <c r="H1449" s="946"/>
      <c r="I1449" s="946"/>
      <c r="J1449" s="946"/>
      <c r="K1449" s="946"/>
      <c r="L1449" s="946"/>
      <c r="M1449" s="946"/>
      <c r="N1449" s="946"/>
    </row>
    <row r="1450" spans="2:14" s="945" customFormat="1" ht="15" customHeight="1" outlineLevel="1" x14ac:dyDescent="0.3">
      <c r="B1450" s="1087"/>
      <c r="C1450" s="1084"/>
      <c r="D1450" s="956" t="s">
        <v>1129</v>
      </c>
      <c r="E1450" s="949"/>
      <c r="F1450" s="946"/>
      <c r="G1450" s="946"/>
      <c r="H1450" s="946"/>
      <c r="I1450" s="946"/>
      <c r="J1450" s="946"/>
      <c r="K1450" s="946"/>
      <c r="L1450" s="946"/>
      <c r="M1450" s="946"/>
      <c r="N1450" s="946"/>
    </row>
    <row r="1451" spans="2:14" s="945" customFormat="1" ht="15" customHeight="1" outlineLevel="1" x14ac:dyDescent="0.3">
      <c r="B1451" s="1087"/>
      <c r="C1451" s="1084"/>
      <c r="D1451" s="956" t="s">
        <v>1130</v>
      </c>
      <c r="E1451" s="949"/>
      <c r="F1451" s="946"/>
      <c r="G1451" s="946"/>
      <c r="H1451" s="946"/>
      <c r="I1451" s="946"/>
      <c r="J1451" s="946"/>
      <c r="K1451" s="946"/>
      <c r="L1451" s="946"/>
      <c r="M1451" s="946"/>
      <c r="N1451" s="946"/>
    </row>
    <row r="1452" spans="2:14" s="945" customFormat="1" ht="15" customHeight="1" outlineLevel="1" x14ac:dyDescent="0.3">
      <c r="B1452" s="1087"/>
      <c r="C1452" s="1084"/>
      <c r="D1452" s="956" t="s">
        <v>1131</v>
      </c>
      <c r="E1452" s="949"/>
      <c r="F1452" s="946"/>
      <c r="G1452" s="946"/>
      <c r="H1452" s="946"/>
      <c r="I1452" s="946"/>
      <c r="J1452" s="946"/>
      <c r="K1452" s="946"/>
      <c r="L1452" s="946"/>
      <c r="M1452" s="946"/>
      <c r="N1452" s="946"/>
    </row>
    <row r="1453" spans="2:14" s="945" customFormat="1" ht="15" customHeight="1" outlineLevel="1" x14ac:dyDescent="0.3">
      <c r="B1453" s="1087"/>
      <c r="C1453" s="1084"/>
      <c r="D1453" s="956" t="s">
        <v>1132</v>
      </c>
      <c r="E1453" s="949"/>
      <c r="F1453" s="946"/>
      <c r="G1453" s="946"/>
      <c r="H1453" s="946"/>
      <c r="I1453" s="946"/>
      <c r="J1453" s="946"/>
      <c r="K1453" s="946"/>
      <c r="L1453" s="946"/>
      <c r="M1453" s="946"/>
      <c r="N1453" s="946"/>
    </row>
    <row r="1454" spans="2:14" s="945" customFormat="1" ht="15" customHeight="1" outlineLevel="1" x14ac:dyDescent="0.3">
      <c r="B1454" s="1087"/>
      <c r="C1454" s="1084"/>
      <c r="D1454" s="956" t="s">
        <v>1133</v>
      </c>
      <c r="E1454" s="949"/>
      <c r="F1454" s="946"/>
      <c r="G1454" s="946"/>
      <c r="H1454" s="946"/>
      <c r="I1454" s="946"/>
      <c r="J1454" s="946"/>
      <c r="K1454" s="946"/>
      <c r="L1454" s="946"/>
      <c r="M1454" s="946"/>
      <c r="N1454" s="946"/>
    </row>
    <row r="1455" spans="2:14" s="945" customFormat="1" ht="15" customHeight="1" outlineLevel="1" x14ac:dyDescent="0.3">
      <c r="B1455" s="1087"/>
      <c r="C1455" s="1084"/>
      <c r="D1455" s="956" t="s">
        <v>1134</v>
      </c>
      <c r="E1455" s="949"/>
      <c r="F1455" s="946"/>
      <c r="G1455" s="946"/>
      <c r="H1455" s="946"/>
      <c r="I1455" s="946"/>
      <c r="J1455" s="946"/>
      <c r="K1455" s="946"/>
      <c r="L1455" s="946"/>
      <c r="M1455" s="946"/>
      <c r="N1455" s="946"/>
    </row>
    <row r="1456" spans="2:14" s="945" customFormat="1" ht="15" customHeight="1" outlineLevel="1" x14ac:dyDescent="0.3">
      <c r="B1456" s="1087"/>
      <c r="C1456" s="1084"/>
      <c r="D1456" s="956" t="s">
        <v>1135</v>
      </c>
      <c r="E1456" s="949"/>
      <c r="F1456" s="946"/>
      <c r="G1456" s="946"/>
      <c r="H1456" s="946"/>
      <c r="I1456" s="946"/>
      <c r="J1456" s="946"/>
      <c r="K1456" s="946"/>
      <c r="L1456" s="946"/>
      <c r="M1456" s="946"/>
      <c r="N1456" s="946"/>
    </row>
    <row r="1457" spans="2:14" s="945" customFormat="1" ht="15" customHeight="1" outlineLevel="1" x14ac:dyDescent="0.3">
      <c r="B1457" s="1087"/>
      <c r="C1457" s="1084"/>
      <c r="D1457" s="956" t="s">
        <v>1136</v>
      </c>
      <c r="E1457" s="949"/>
      <c r="F1457" s="946"/>
      <c r="G1457" s="946"/>
      <c r="H1457" s="946"/>
      <c r="I1457" s="946"/>
      <c r="J1457" s="946"/>
      <c r="K1457" s="946"/>
      <c r="L1457" s="946"/>
      <c r="M1457" s="946"/>
      <c r="N1457" s="946"/>
    </row>
    <row r="1458" spans="2:14" s="945" customFormat="1" ht="15" customHeight="1" outlineLevel="1" x14ac:dyDescent="0.3">
      <c r="B1458" s="1087"/>
      <c r="C1458" s="1084"/>
      <c r="D1458" s="956" t="s">
        <v>1137</v>
      </c>
      <c r="E1458" s="949"/>
      <c r="F1458" s="946"/>
      <c r="G1458" s="946"/>
      <c r="H1458" s="946"/>
      <c r="I1458" s="946"/>
      <c r="J1458" s="946"/>
      <c r="K1458" s="946"/>
      <c r="L1458" s="946"/>
      <c r="M1458" s="946"/>
      <c r="N1458" s="946"/>
    </row>
    <row r="1459" spans="2:14" s="945" customFormat="1" ht="15.75" customHeight="1" outlineLevel="1" thickBot="1" x14ac:dyDescent="0.35">
      <c r="B1459" s="1087"/>
      <c r="C1459" s="1085"/>
      <c r="D1459" s="958" t="s">
        <v>1138</v>
      </c>
      <c r="E1459" s="952"/>
      <c r="F1459" s="946"/>
      <c r="G1459" s="946"/>
      <c r="H1459" s="946"/>
      <c r="I1459" s="946"/>
      <c r="J1459" s="946"/>
      <c r="K1459" s="946"/>
      <c r="L1459" s="946"/>
      <c r="M1459" s="946"/>
      <c r="N1459" s="946"/>
    </row>
    <row r="1460" spans="2:14" s="945" customFormat="1" ht="15.75" customHeight="1" outlineLevel="1" thickBot="1" x14ac:dyDescent="0.35">
      <c r="B1460" s="1087"/>
      <c r="C1460" s="946"/>
      <c r="D1460" s="946"/>
      <c r="E1460" s="946"/>
      <c r="F1460" s="946"/>
      <c r="G1460" s="946"/>
      <c r="H1460" s="946"/>
      <c r="I1460" s="946"/>
      <c r="J1460" s="946"/>
      <c r="K1460" s="946"/>
      <c r="L1460" s="946"/>
      <c r="M1460" s="946"/>
      <c r="N1460" s="946"/>
    </row>
    <row r="1461" spans="2:14" s="945" customFormat="1" ht="14" outlineLevel="1" x14ac:dyDescent="0.3">
      <c r="B1461" s="1087"/>
      <c r="C1461" s="1083" t="s">
        <v>1348</v>
      </c>
      <c r="D1461" s="957" t="s">
        <v>1359</v>
      </c>
      <c r="E1461" s="957" t="s">
        <v>1367</v>
      </c>
      <c r="F1461" s="957" t="s">
        <v>1374</v>
      </c>
      <c r="G1461" s="957" t="s">
        <v>1380</v>
      </c>
      <c r="H1461" s="957" t="s">
        <v>1386</v>
      </c>
      <c r="I1461" s="957" t="s">
        <v>1391</v>
      </c>
      <c r="J1461" s="957" t="s">
        <v>1397</v>
      </c>
      <c r="K1461" s="957" t="s">
        <v>1403</v>
      </c>
      <c r="L1461" s="946"/>
      <c r="M1461" s="946"/>
      <c r="N1461" s="946"/>
    </row>
    <row r="1462" spans="2:14" s="945" customFormat="1" ht="15" customHeight="1" outlineLevel="1" x14ac:dyDescent="0.3">
      <c r="B1462" s="1087"/>
      <c r="C1462" s="1084"/>
      <c r="D1462" s="956" t="s">
        <v>1141</v>
      </c>
      <c r="E1462" s="956" t="s">
        <v>1162</v>
      </c>
      <c r="F1462" s="956" t="s">
        <v>1193</v>
      </c>
      <c r="G1462" s="956" t="s">
        <v>1228</v>
      </c>
      <c r="H1462" s="956" t="s">
        <v>1255</v>
      </c>
      <c r="I1462" s="956" t="s">
        <v>1285</v>
      </c>
      <c r="J1462" s="956" t="s">
        <v>1315</v>
      </c>
      <c r="K1462" s="956" t="s">
        <v>1325</v>
      </c>
      <c r="L1462" s="946"/>
      <c r="M1462" s="946"/>
      <c r="N1462" s="946"/>
    </row>
    <row r="1463" spans="2:14" s="945" customFormat="1" ht="15" customHeight="1" outlineLevel="1" x14ac:dyDescent="0.3">
      <c r="B1463" s="1087"/>
      <c r="C1463" s="1084"/>
      <c r="D1463" s="956" t="s">
        <v>1142</v>
      </c>
      <c r="E1463" s="956" t="s">
        <v>1163</v>
      </c>
      <c r="F1463" s="956" t="s">
        <v>1194</v>
      </c>
      <c r="G1463" s="956" t="s">
        <v>1229</v>
      </c>
      <c r="H1463" s="956" t="s">
        <v>1256</v>
      </c>
      <c r="I1463" s="956" t="s">
        <v>1286</v>
      </c>
      <c r="J1463" s="956" t="s">
        <v>1316</v>
      </c>
      <c r="K1463" s="956" t="s">
        <v>1326</v>
      </c>
      <c r="L1463" s="946"/>
      <c r="M1463" s="946"/>
      <c r="N1463" s="946"/>
    </row>
    <row r="1464" spans="2:14" s="945" customFormat="1" ht="15" customHeight="1" outlineLevel="1" x14ac:dyDescent="0.3">
      <c r="B1464" s="1087"/>
      <c r="C1464" s="1084"/>
      <c r="D1464" s="956" t="s">
        <v>1143</v>
      </c>
      <c r="E1464" s="956" t="s">
        <v>1164</v>
      </c>
      <c r="F1464" s="956" t="s">
        <v>1195</v>
      </c>
      <c r="G1464" s="956" t="s">
        <v>1230</v>
      </c>
      <c r="H1464" s="956" t="s">
        <v>1257</v>
      </c>
      <c r="I1464" s="956" t="s">
        <v>1287</v>
      </c>
      <c r="J1464" s="956" t="s">
        <v>1317</v>
      </c>
      <c r="K1464" s="956" t="s">
        <v>1327</v>
      </c>
      <c r="L1464" s="946"/>
      <c r="M1464" s="946"/>
      <c r="N1464" s="946"/>
    </row>
    <row r="1465" spans="2:14" s="945" customFormat="1" ht="15" customHeight="1" outlineLevel="1" x14ac:dyDescent="0.3">
      <c r="B1465" s="1087"/>
      <c r="C1465" s="1084"/>
      <c r="D1465" s="956" t="s">
        <v>1144</v>
      </c>
      <c r="E1465" s="956" t="s">
        <v>1165</v>
      </c>
      <c r="F1465" s="956" t="s">
        <v>1196</v>
      </c>
      <c r="G1465" s="956" t="s">
        <v>1231</v>
      </c>
      <c r="H1465" s="956" t="s">
        <v>1258</v>
      </c>
      <c r="I1465" s="956" t="s">
        <v>1288</v>
      </c>
      <c r="J1465" s="956" t="s">
        <v>1318</v>
      </c>
      <c r="K1465" s="956" t="s">
        <v>1328</v>
      </c>
      <c r="L1465" s="946"/>
      <c r="M1465" s="946"/>
      <c r="N1465" s="946"/>
    </row>
    <row r="1466" spans="2:14" s="945" customFormat="1" ht="15" customHeight="1" outlineLevel="1" x14ac:dyDescent="0.3">
      <c r="B1466" s="1087"/>
      <c r="C1466" s="1084"/>
      <c r="D1466" s="956" t="s">
        <v>1145</v>
      </c>
      <c r="E1466" s="956" t="s">
        <v>1166</v>
      </c>
      <c r="F1466" s="956" t="s">
        <v>1197</v>
      </c>
      <c r="G1466" s="956" t="s">
        <v>1232</v>
      </c>
      <c r="H1466" s="956" t="s">
        <v>1259</v>
      </c>
      <c r="I1466" s="956" t="s">
        <v>1289</v>
      </c>
      <c r="J1466" s="956" t="s">
        <v>1319</v>
      </c>
      <c r="K1466" s="956" t="s">
        <v>1329</v>
      </c>
      <c r="L1466" s="946"/>
      <c r="M1466" s="946"/>
      <c r="N1466" s="946"/>
    </row>
    <row r="1467" spans="2:14" s="945" customFormat="1" ht="15" customHeight="1" outlineLevel="1" x14ac:dyDescent="0.3">
      <c r="B1467" s="1087"/>
      <c r="C1467" s="1084"/>
      <c r="D1467" s="956" t="s">
        <v>1146</v>
      </c>
      <c r="E1467" s="956" t="s">
        <v>1167</v>
      </c>
      <c r="F1467" s="956" t="s">
        <v>1198</v>
      </c>
      <c r="G1467" s="956" t="s">
        <v>1233</v>
      </c>
      <c r="H1467" s="956" t="s">
        <v>1260</v>
      </c>
      <c r="I1467" s="956" t="s">
        <v>1290</v>
      </c>
      <c r="J1467" s="956" t="s">
        <v>1320</v>
      </c>
      <c r="K1467" s="956" t="s">
        <v>1330</v>
      </c>
      <c r="L1467" s="946"/>
      <c r="M1467" s="946"/>
      <c r="N1467" s="946"/>
    </row>
    <row r="1468" spans="2:14" s="945" customFormat="1" ht="15" customHeight="1" outlineLevel="1" x14ac:dyDescent="0.3">
      <c r="B1468" s="1087"/>
      <c r="C1468" s="1084"/>
      <c r="D1468" s="956" t="s">
        <v>1147</v>
      </c>
      <c r="E1468" s="956" t="s">
        <v>1168</v>
      </c>
      <c r="F1468" s="956" t="s">
        <v>1199</v>
      </c>
      <c r="G1468" s="956" t="s">
        <v>1234</v>
      </c>
      <c r="H1468" s="956" t="s">
        <v>1261</v>
      </c>
      <c r="I1468" s="956" t="s">
        <v>1291</v>
      </c>
      <c r="J1468" s="956" t="s">
        <v>1321</v>
      </c>
      <c r="K1468" s="956" t="s">
        <v>1331</v>
      </c>
      <c r="L1468" s="946"/>
      <c r="M1468" s="946"/>
      <c r="N1468" s="946"/>
    </row>
    <row r="1469" spans="2:14" s="945" customFormat="1" ht="15" customHeight="1" outlineLevel="1" x14ac:dyDescent="0.3">
      <c r="B1469" s="1087"/>
      <c r="C1469" s="1084"/>
      <c r="D1469" s="956" t="s">
        <v>1148</v>
      </c>
      <c r="E1469" s="956" t="s">
        <v>1169</v>
      </c>
      <c r="F1469" s="956" t="s">
        <v>1200</v>
      </c>
      <c r="G1469" s="956" t="s">
        <v>1235</v>
      </c>
      <c r="H1469" s="956" t="s">
        <v>1262</v>
      </c>
      <c r="I1469" s="956" t="s">
        <v>1292</v>
      </c>
      <c r="J1469" s="956" t="s">
        <v>1322</v>
      </c>
      <c r="K1469" s="956" t="s">
        <v>1332</v>
      </c>
      <c r="L1469" s="946"/>
      <c r="M1469" s="946"/>
      <c r="N1469" s="946"/>
    </row>
    <row r="1470" spans="2:14" s="945" customFormat="1" ht="15" customHeight="1" outlineLevel="1" x14ac:dyDescent="0.3">
      <c r="B1470" s="1087"/>
      <c r="C1470" s="1084"/>
      <c r="D1470" s="956" t="s">
        <v>1149</v>
      </c>
      <c r="E1470" s="956" t="s">
        <v>1170</v>
      </c>
      <c r="F1470" s="956" t="s">
        <v>1201</v>
      </c>
      <c r="G1470" s="956" t="s">
        <v>1236</v>
      </c>
      <c r="H1470" s="956" t="s">
        <v>1263</v>
      </c>
      <c r="I1470" s="956" t="s">
        <v>1293</v>
      </c>
      <c r="J1470" s="956" t="s">
        <v>1323</v>
      </c>
      <c r="K1470" s="956" t="s">
        <v>1333</v>
      </c>
      <c r="L1470" s="946"/>
      <c r="M1470" s="946"/>
      <c r="N1470" s="946"/>
    </row>
    <row r="1471" spans="2:14" s="945" customFormat="1" ht="15" customHeight="1" outlineLevel="1" x14ac:dyDescent="0.3">
      <c r="B1471" s="1087"/>
      <c r="C1471" s="1084"/>
      <c r="D1471" s="956" t="s">
        <v>1150</v>
      </c>
      <c r="E1471" s="956" t="s">
        <v>1171</v>
      </c>
      <c r="F1471" s="956" t="s">
        <v>1202</v>
      </c>
      <c r="G1471" s="956" t="s">
        <v>1237</v>
      </c>
      <c r="H1471" s="956" t="s">
        <v>1264</v>
      </c>
      <c r="I1471" s="956" t="s">
        <v>1294</v>
      </c>
      <c r="J1471" s="958" t="s">
        <v>1324</v>
      </c>
      <c r="K1471" s="956" t="s">
        <v>1334</v>
      </c>
      <c r="L1471" s="946"/>
      <c r="M1471" s="946"/>
      <c r="N1471" s="946"/>
    </row>
    <row r="1472" spans="2:14" s="945" customFormat="1" ht="15" customHeight="1" outlineLevel="1" x14ac:dyDescent="0.3">
      <c r="B1472" s="1087"/>
      <c r="C1472" s="1084"/>
      <c r="D1472" s="956" t="s">
        <v>1151</v>
      </c>
      <c r="E1472" s="956" t="s">
        <v>1172</v>
      </c>
      <c r="F1472" s="956" t="s">
        <v>1203</v>
      </c>
      <c r="G1472" s="956" t="s">
        <v>1238</v>
      </c>
      <c r="H1472" s="956" t="s">
        <v>1265</v>
      </c>
      <c r="I1472" s="956" t="s">
        <v>1295</v>
      </c>
      <c r="J1472" s="948"/>
      <c r="K1472" s="956" t="s">
        <v>1335</v>
      </c>
      <c r="L1472" s="946"/>
      <c r="M1472" s="946"/>
      <c r="N1472" s="946"/>
    </row>
    <row r="1473" spans="2:14" s="945" customFormat="1" ht="15" customHeight="1" outlineLevel="1" x14ac:dyDescent="0.3">
      <c r="B1473" s="1087"/>
      <c r="C1473" s="1084"/>
      <c r="D1473" s="956" t="s">
        <v>1152</v>
      </c>
      <c r="E1473" s="956" t="s">
        <v>1173</v>
      </c>
      <c r="F1473" s="956" t="s">
        <v>1204</v>
      </c>
      <c r="G1473" s="956" t="s">
        <v>1239</v>
      </c>
      <c r="H1473" s="956" t="s">
        <v>1266</v>
      </c>
      <c r="I1473" s="956" t="s">
        <v>1296</v>
      </c>
      <c r="J1473" s="948"/>
      <c r="K1473" s="956" t="s">
        <v>1336</v>
      </c>
      <c r="L1473" s="946"/>
      <c r="M1473" s="946"/>
      <c r="N1473" s="946"/>
    </row>
    <row r="1474" spans="2:14" s="945" customFormat="1" ht="15" customHeight="1" outlineLevel="1" x14ac:dyDescent="0.3">
      <c r="B1474" s="1087"/>
      <c r="C1474" s="1084"/>
      <c r="D1474" s="956" t="s">
        <v>1153</v>
      </c>
      <c r="E1474" s="956" t="s">
        <v>1174</v>
      </c>
      <c r="F1474" s="956" t="s">
        <v>1205</v>
      </c>
      <c r="G1474" s="956" t="s">
        <v>1240</v>
      </c>
      <c r="H1474" s="956" t="s">
        <v>1267</v>
      </c>
      <c r="I1474" s="956" t="s">
        <v>1297</v>
      </c>
      <c r="J1474" s="948"/>
      <c r="K1474" s="956" t="s">
        <v>1337</v>
      </c>
      <c r="L1474" s="946"/>
      <c r="M1474" s="946"/>
      <c r="N1474" s="946"/>
    </row>
    <row r="1475" spans="2:14" s="945" customFormat="1" ht="15" customHeight="1" outlineLevel="1" x14ac:dyDescent="0.3">
      <c r="B1475" s="1087"/>
      <c r="C1475" s="1084"/>
      <c r="D1475" s="956" t="s">
        <v>1154</v>
      </c>
      <c r="E1475" s="956" t="s">
        <v>1175</v>
      </c>
      <c r="F1475" s="956" t="s">
        <v>1206</v>
      </c>
      <c r="G1475" s="956" t="s">
        <v>1241</v>
      </c>
      <c r="H1475" s="956" t="s">
        <v>1268</v>
      </c>
      <c r="I1475" s="956" t="s">
        <v>1298</v>
      </c>
      <c r="J1475" s="948"/>
      <c r="K1475" s="956" t="s">
        <v>1338</v>
      </c>
      <c r="L1475" s="946"/>
      <c r="M1475" s="946"/>
      <c r="N1475" s="946"/>
    </row>
    <row r="1476" spans="2:14" s="945" customFormat="1" ht="15" customHeight="1" outlineLevel="1" x14ac:dyDescent="0.3">
      <c r="B1476" s="1087"/>
      <c r="C1476" s="1084"/>
      <c r="D1476" s="956" t="s">
        <v>1155</v>
      </c>
      <c r="E1476" s="956" t="s">
        <v>1176</v>
      </c>
      <c r="F1476" s="956" t="s">
        <v>1207</v>
      </c>
      <c r="G1476" s="956" t="s">
        <v>1242</v>
      </c>
      <c r="H1476" s="956" t="s">
        <v>1269</v>
      </c>
      <c r="I1476" s="956" t="s">
        <v>1299</v>
      </c>
      <c r="J1476" s="948"/>
      <c r="K1476" s="956" t="s">
        <v>1339</v>
      </c>
      <c r="L1476" s="946"/>
      <c r="M1476" s="946"/>
      <c r="N1476" s="946"/>
    </row>
    <row r="1477" spans="2:14" s="945" customFormat="1" ht="15" customHeight="1" outlineLevel="1" x14ac:dyDescent="0.3">
      <c r="B1477" s="1087"/>
      <c r="C1477" s="1084"/>
      <c r="D1477" s="956" t="s">
        <v>1156</v>
      </c>
      <c r="E1477" s="956" t="s">
        <v>1177</v>
      </c>
      <c r="F1477" s="956" t="s">
        <v>1208</v>
      </c>
      <c r="G1477" s="956" t="s">
        <v>1243</v>
      </c>
      <c r="H1477" s="956" t="s">
        <v>1270</v>
      </c>
      <c r="I1477" s="956" t="s">
        <v>1300</v>
      </c>
      <c r="J1477" s="948"/>
      <c r="K1477" s="958" t="s">
        <v>1340</v>
      </c>
      <c r="L1477" s="946"/>
      <c r="M1477" s="946"/>
      <c r="N1477" s="946"/>
    </row>
    <row r="1478" spans="2:14" s="945" customFormat="1" ht="15" customHeight="1" outlineLevel="1" x14ac:dyDescent="0.3">
      <c r="B1478" s="1087"/>
      <c r="C1478" s="1084"/>
      <c r="D1478" s="956" t="s">
        <v>1157</v>
      </c>
      <c r="E1478" s="956" t="s">
        <v>1178</v>
      </c>
      <c r="F1478" s="956" t="s">
        <v>1209</v>
      </c>
      <c r="G1478" s="956" t="s">
        <v>1244</v>
      </c>
      <c r="H1478" s="956" t="s">
        <v>1271</v>
      </c>
      <c r="I1478" s="956" t="s">
        <v>1301</v>
      </c>
      <c r="J1478" s="948"/>
      <c r="K1478" s="949"/>
      <c r="L1478" s="946"/>
      <c r="M1478" s="946"/>
      <c r="N1478" s="946"/>
    </row>
    <row r="1479" spans="2:14" s="945" customFormat="1" ht="15" customHeight="1" outlineLevel="1" x14ac:dyDescent="0.3">
      <c r="B1479" s="1087"/>
      <c r="C1479" s="1084"/>
      <c r="D1479" s="956" t="s">
        <v>1158</v>
      </c>
      <c r="E1479" s="956" t="s">
        <v>1179</v>
      </c>
      <c r="F1479" s="956" t="s">
        <v>1210</v>
      </c>
      <c r="G1479" s="956" t="s">
        <v>1245</v>
      </c>
      <c r="H1479" s="956" t="s">
        <v>1272</v>
      </c>
      <c r="I1479" s="956" t="s">
        <v>1302</v>
      </c>
      <c r="J1479" s="948"/>
      <c r="K1479" s="949"/>
      <c r="L1479" s="946"/>
      <c r="M1479" s="946"/>
      <c r="N1479" s="946"/>
    </row>
    <row r="1480" spans="2:14" s="945" customFormat="1" ht="15" customHeight="1" outlineLevel="1" x14ac:dyDescent="0.3">
      <c r="B1480" s="1087"/>
      <c r="C1480" s="1084"/>
      <c r="D1480" s="956" t="s">
        <v>1159</v>
      </c>
      <c r="E1480" s="956" t="s">
        <v>1180</v>
      </c>
      <c r="F1480" s="956" t="s">
        <v>1211</v>
      </c>
      <c r="G1480" s="956" t="s">
        <v>1246</v>
      </c>
      <c r="H1480" s="956" t="s">
        <v>1273</v>
      </c>
      <c r="I1480" s="956" t="s">
        <v>1303</v>
      </c>
      <c r="J1480" s="948"/>
      <c r="K1480" s="949"/>
      <c r="L1480" s="946"/>
      <c r="M1480" s="946"/>
      <c r="N1480" s="946"/>
    </row>
    <row r="1481" spans="2:14" s="945" customFormat="1" ht="15" customHeight="1" outlineLevel="1" x14ac:dyDescent="0.3">
      <c r="B1481" s="1087"/>
      <c r="C1481" s="1084"/>
      <c r="D1481" s="956" t="s">
        <v>1160</v>
      </c>
      <c r="E1481" s="956" t="s">
        <v>1181</v>
      </c>
      <c r="F1481" s="956" t="s">
        <v>1212</v>
      </c>
      <c r="G1481" s="956" t="s">
        <v>1247</v>
      </c>
      <c r="H1481" s="956" t="s">
        <v>1274</v>
      </c>
      <c r="I1481" s="956" t="s">
        <v>1304</v>
      </c>
      <c r="J1481" s="948"/>
      <c r="K1481" s="949"/>
      <c r="L1481" s="946"/>
      <c r="M1481" s="946"/>
      <c r="N1481" s="946"/>
    </row>
    <row r="1482" spans="2:14" s="945" customFormat="1" ht="15" customHeight="1" outlineLevel="1" x14ac:dyDescent="0.3">
      <c r="B1482" s="1087"/>
      <c r="C1482" s="1084"/>
      <c r="D1482" s="958" t="s">
        <v>1161</v>
      </c>
      <c r="E1482" s="956" t="s">
        <v>1182</v>
      </c>
      <c r="F1482" s="956" t="s">
        <v>1213</v>
      </c>
      <c r="G1482" s="956" t="s">
        <v>1248</v>
      </c>
      <c r="H1482" s="956" t="s">
        <v>1275</v>
      </c>
      <c r="I1482" s="956" t="s">
        <v>1305</v>
      </c>
      <c r="J1482" s="948"/>
      <c r="K1482" s="949"/>
      <c r="L1482" s="946"/>
      <c r="M1482" s="946"/>
      <c r="N1482" s="946"/>
    </row>
    <row r="1483" spans="2:14" s="945" customFormat="1" ht="15" customHeight="1" outlineLevel="1" x14ac:dyDescent="0.3">
      <c r="B1483" s="1087"/>
      <c r="C1483" s="1084"/>
      <c r="D1483" s="948"/>
      <c r="E1483" s="956" t="s">
        <v>1183</v>
      </c>
      <c r="F1483" s="956" t="s">
        <v>1214</v>
      </c>
      <c r="G1483" s="956" t="s">
        <v>1249</v>
      </c>
      <c r="H1483" s="956" t="s">
        <v>1276</v>
      </c>
      <c r="I1483" s="956" t="s">
        <v>1306</v>
      </c>
      <c r="J1483" s="948"/>
      <c r="K1483" s="949"/>
      <c r="L1483" s="946"/>
      <c r="M1483" s="946"/>
      <c r="N1483" s="946"/>
    </row>
    <row r="1484" spans="2:14" s="945" customFormat="1" ht="15" customHeight="1" outlineLevel="1" x14ac:dyDescent="0.3">
      <c r="B1484" s="1087"/>
      <c r="C1484" s="1084"/>
      <c r="D1484" s="948"/>
      <c r="E1484" s="956" t="s">
        <v>1184</v>
      </c>
      <c r="F1484" s="956" t="s">
        <v>1215</v>
      </c>
      <c r="G1484" s="956" t="s">
        <v>1250</v>
      </c>
      <c r="H1484" s="956" t="s">
        <v>1277</v>
      </c>
      <c r="I1484" s="956" t="s">
        <v>1307</v>
      </c>
      <c r="J1484" s="948"/>
      <c r="K1484" s="949"/>
      <c r="L1484" s="946"/>
      <c r="M1484" s="946"/>
      <c r="N1484" s="946"/>
    </row>
    <row r="1485" spans="2:14" s="945" customFormat="1" ht="15" customHeight="1" outlineLevel="1" x14ac:dyDescent="0.3">
      <c r="B1485" s="1087"/>
      <c r="C1485" s="1084"/>
      <c r="D1485" s="948"/>
      <c r="E1485" s="956" t="s">
        <v>1185</v>
      </c>
      <c r="F1485" s="956" t="s">
        <v>1216</v>
      </c>
      <c r="G1485" s="956" t="s">
        <v>1251</v>
      </c>
      <c r="H1485" s="956" t="s">
        <v>1278</v>
      </c>
      <c r="I1485" s="956" t="s">
        <v>1308</v>
      </c>
      <c r="J1485" s="948"/>
      <c r="K1485" s="949"/>
      <c r="L1485" s="946"/>
      <c r="M1485" s="946"/>
      <c r="N1485" s="946"/>
    </row>
    <row r="1486" spans="2:14" s="945" customFormat="1" ht="15" customHeight="1" outlineLevel="1" x14ac:dyDescent="0.3">
      <c r="B1486" s="1087"/>
      <c r="C1486" s="1084"/>
      <c r="D1486" s="948"/>
      <c r="E1486" s="956" t="s">
        <v>1186</v>
      </c>
      <c r="F1486" s="956" t="s">
        <v>1217</v>
      </c>
      <c r="G1486" s="956" t="s">
        <v>1252</v>
      </c>
      <c r="H1486" s="956" t="s">
        <v>1279</v>
      </c>
      <c r="I1486" s="956" t="s">
        <v>1309</v>
      </c>
      <c r="J1486" s="948"/>
      <c r="K1486" s="949"/>
      <c r="L1486" s="946"/>
      <c r="M1486" s="946"/>
      <c r="N1486" s="946"/>
    </row>
    <row r="1487" spans="2:14" s="945" customFormat="1" ht="15" customHeight="1" outlineLevel="1" x14ac:dyDescent="0.3">
      <c r="B1487" s="1087"/>
      <c r="C1487" s="1084"/>
      <c r="D1487" s="948"/>
      <c r="E1487" s="956" t="s">
        <v>1187</v>
      </c>
      <c r="F1487" s="956" t="s">
        <v>1218</v>
      </c>
      <c r="G1487" s="956" t="s">
        <v>1253</v>
      </c>
      <c r="H1487" s="956" t="s">
        <v>1280</v>
      </c>
      <c r="I1487" s="956" t="s">
        <v>1310</v>
      </c>
      <c r="J1487" s="948"/>
      <c r="K1487" s="949"/>
      <c r="L1487" s="946"/>
      <c r="M1487" s="946"/>
      <c r="N1487" s="946"/>
    </row>
    <row r="1488" spans="2:14" s="945" customFormat="1" ht="15" customHeight="1" outlineLevel="1" x14ac:dyDescent="0.3">
      <c r="B1488" s="1087"/>
      <c r="C1488" s="1084"/>
      <c r="D1488" s="948"/>
      <c r="E1488" s="956" t="s">
        <v>1188</v>
      </c>
      <c r="F1488" s="956" t="s">
        <v>1219</v>
      </c>
      <c r="G1488" s="958" t="s">
        <v>1254</v>
      </c>
      <c r="H1488" s="956" t="s">
        <v>1271</v>
      </c>
      <c r="I1488" s="956" t="s">
        <v>1311</v>
      </c>
      <c r="J1488" s="948"/>
      <c r="K1488" s="949"/>
      <c r="L1488" s="946"/>
      <c r="M1488" s="946"/>
      <c r="N1488" s="946"/>
    </row>
    <row r="1489" spans="2:14" s="945" customFormat="1" ht="15" customHeight="1" outlineLevel="1" x14ac:dyDescent="0.3">
      <c r="B1489" s="1087"/>
      <c r="C1489" s="1084"/>
      <c r="D1489" s="948"/>
      <c r="E1489" s="956" t="s">
        <v>1189</v>
      </c>
      <c r="F1489" s="956" t="s">
        <v>1220</v>
      </c>
      <c r="G1489" s="948"/>
      <c r="H1489" s="956" t="s">
        <v>1281</v>
      </c>
      <c r="I1489" s="956" t="s">
        <v>1312</v>
      </c>
      <c r="J1489" s="948"/>
      <c r="K1489" s="949"/>
      <c r="L1489" s="946"/>
      <c r="M1489" s="946"/>
      <c r="N1489" s="946"/>
    </row>
    <row r="1490" spans="2:14" s="945" customFormat="1" ht="15" customHeight="1" outlineLevel="1" x14ac:dyDescent="0.3">
      <c r="B1490" s="1087"/>
      <c r="C1490" s="1084"/>
      <c r="D1490" s="948"/>
      <c r="E1490" s="956" t="s">
        <v>1190</v>
      </c>
      <c r="F1490" s="956" t="s">
        <v>1221</v>
      </c>
      <c r="G1490" s="948"/>
      <c r="H1490" s="956" t="s">
        <v>1282</v>
      </c>
      <c r="I1490" s="956" t="s">
        <v>1313</v>
      </c>
      <c r="J1490" s="948"/>
      <c r="K1490" s="949"/>
      <c r="L1490" s="946"/>
      <c r="M1490" s="946"/>
      <c r="N1490" s="946"/>
    </row>
    <row r="1491" spans="2:14" s="945" customFormat="1" ht="15" customHeight="1" outlineLevel="1" x14ac:dyDescent="0.3">
      <c r="B1491" s="1087"/>
      <c r="C1491" s="1084"/>
      <c r="D1491" s="948"/>
      <c r="E1491" s="956" t="s">
        <v>1191</v>
      </c>
      <c r="F1491" s="956" t="s">
        <v>1222</v>
      </c>
      <c r="G1491" s="948"/>
      <c r="H1491" s="956" t="s">
        <v>1283</v>
      </c>
      <c r="I1491" s="958" t="s">
        <v>1314</v>
      </c>
      <c r="J1491" s="948"/>
      <c r="K1491" s="949"/>
      <c r="L1491" s="946"/>
      <c r="M1491" s="946"/>
      <c r="N1491" s="946"/>
    </row>
    <row r="1492" spans="2:14" s="945" customFormat="1" ht="15" customHeight="1" outlineLevel="1" x14ac:dyDescent="0.3">
      <c r="B1492" s="1087"/>
      <c r="C1492" s="1084"/>
      <c r="D1492" s="948"/>
      <c r="E1492" s="958" t="s">
        <v>1192</v>
      </c>
      <c r="F1492" s="956" t="s">
        <v>1223</v>
      </c>
      <c r="G1492" s="948"/>
      <c r="H1492" s="958" t="s">
        <v>1284</v>
      </c>
      <c r="I1492" s="948"/>
      <c r="J1492" s="948"/>
      <c r="K1492" s="949"/>
      <c r="L1492" s="946"/>
      <c r="M1492" s="946"/>
      <c r="N1492" s="946"/>
    </row>
    <row r="1493" spans="2:14" s="945" customFormat="1" ht="15" customHeight="1" outlineLevel="1" x14ac:dyDescent="0.3">
      <c r="B1493" s="1087"/>
      <c r="C1493" s="1084"/>
      <c r="D1493" s="948"/>
      <c r="E1493" s="948"/>
      <c r="F1493" s="956" t="s">
        <v>1224</v>
      </c>
      <c r="G1493" s="948"/>
      <c r="H1493" s="948"/>
      <c r="I1493" s="948"/>
      <c r="J1493" s="948"/>
      <c r="K1493" s="949"/>
      <c r="L1493" s="946"/>
      <c r="M1493" s="946"/>
      <c r="N1493" s="946"/>
    </row>
    <row r="1494" spans="2:14" s="945" customFormat="1" ht="15" customHeight="1" outlineLevel="1" x14ac:dyDescent="0.3">
      <c r="B1494" s="1087"/>
      <c r="C1494" s="1084"/>
      <c r="D1494" s="948"/>
      <c r="E1494" s="948"/>
      <c r="F1494" s="956" t="s">
        <v>1225</v>
      </c>
      <c r="G1494" s="948"/>
      <c r="H1494" s="948"/>
      <c r="I1494" s="948"/>
      <c r="J1494" s="948"/>
      <c r="K1494" s="949"/>
      <c r="L1494" s="946"/>
      <c r="M1494" s="946"/>
      <c r="N1494" s="946"/>
    </row>
    <row r="1495" spans="2:14" s="945" customFormat="1" ht="15" customHeight="1" outlineLevel="1" x14ac:dyDescent="0.3">
      <c r="B1495" s="1087"/>
      <c r="C1495" s="1084"/>
      <c r="D1495" s="948"/>
      <c r="E1495" s="948"/>
      <c r="F1495" s="956" t="s">
        <v>1226</v>
      </c>
      <c r="G1495" s="948"/>
      <c r="H1495" s="948"/>
      <c r="I1495" s="948"/>
      <c r="J1495" s="948"/>
      <c r="K1495" s="949"/>
      <c r="L1495" s="946"/>
      <c r="M1495" s="946"/>
      <c r="N1495" s="946"/>
    </row>
    <row r="1496" spans="2:14" s="945" customFormat="1" ht="15.75" customHeight="1" outlineLevel="1" thickBot="1" x14ac:dyDescent="0.35">
      <c r="B1496" s="1088"/>
      <c r="C1496" s="1085"/>
      <c r="D1496" s="951"/>
      <c r="E1496" s="951"/>
      <c r="F1496" s="958" t="s">
        <v>1227</v>
      </c>
      <c r="G1496" s="951"/>
      <c r="H1496" s="951"/>
      <c r="I1496" s="951"/>
      <c r="J1496" s="951"/>
      <c r="K1496" s="952"/>
      <c r="L1496" s="946"/>
      <c r="M1496" s="946"/>
      <c r="N1496" s="946"/>
    </row>
  </sheetData>
  <mergeCells count="20">
    <mergeCell ref="B1096:B1108"/>
    <mergeCell ref="C1114:C1129"/>
    <mergeCell ref="C1131:C1144"/>
    <mergeCell ref="C1146:C1206"/>
    <mergeCell ref="I5:L5"/>
    <mergeCell ref="I7:L7"/>
    <mergeCell ref="I8:L8"/>
    <mergeCell ref="I9:L9"/>
    <mergeCell ref="I10:L10"/>
    <mergeCell ref="C1368:C1394"/>
    <mergeCell ref="C1396:C1428"/>
    <mergeCell ref="C1430:C1459"/>
    <mergeCell ref="C1461:C1496"/>
    <mergeCell ref="B1114:B1496"/>
    <mergeCell ref="C1208:C1216"/>
    <mergeCell ref="C1218:C1241"/>
    <mergeCell ref="C1243:C1254"/>
    <mergeCell ref="C1256:C1264"/>
    <mergeCell ref="C1266:C1324"/>
    <mergeCell ref="C1326:C1366"/>
  </mergeCells>
  <dataValidations count="2">
    <dataValidation type="list" allowBlank="1" showInputMessage="1" showErrorMessage="1" sqref="D22:E25" xr:uid="{578FF950-5AE0-4A49-9F36-E2BC04E43977}">
      <formula1>INDIRECT(C22)</formula1>
    </dataValidation>
    <dataValidation type="list" allowBlank="1" showInputMessage="1" showErrorMessage="1" sqref="C22:C25" xr:uid="{5B66B6BC-2C78-453D-8A43-C9C413545580}">
      <formula1>$B$1093:$N$1093</formula1>
    </dataValidation>
  </dataValidations>
  <pageMargins left="0.7" right="0.7" top="0.78740157499999996" bottom="0.78740157499999996" header="0.3" footer="0.3"/>
  <pageSetup paperSize="9" orientation="landscape" r:id="rId1"/>
  <drawing r:id="rId2"/>
  <tableParts count="8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8519-30AC-411C-94E8-19E2C675F8AA}">
  <sheetPr>
    <tabColor rgb="FF006582"/>
    <pageSetUpPr autoPageBreaks="0"/>
  </sheetPr>
  <dimension ref="A1:U1333"/>
  <sheetViews>
    <sheetView topLeftCell="A11" zoomScale="60" zoomScaleNormal="60" workbookViewId="0">
      <selection activeCell="E168" sqref="E168"/>
    </sheetView>
  </sheetViews>
  <sheetFormatPr baseColWidth="10" defaultColWidth="10.7265625" defaultRowHeight="14.5" outlineLevelRow="2" x14ac:dyDescent="0.35"/>
  <cols>
    <col min="1" max="1" width="12.453125" style="1" customWidth="1"/>
    <col min="2" max="2" width="20.7265625" style="1" customWidth="1"/>
    <col min="3" max="3" width="19.54296875" style="1" customWidth="1"/>
    <col min="4" max="4" width="17.54296875" style="1" customWidth="1"/>
    <col min="5" max="5" width="40.453125" style="1" customWidth="1"/>
    <col min="6" max="6" width="15.453125" style="1" customWidth="1"/>
    <col min="7" max="7" width="13.1796875" style="1" customWidth="1"/>
    <col min="8" max="8" width="12.453125" style="1" customWidth="1"/>
    <col min="9" max="9" width="7.81640625" style="1" customWidth="1"/>
    <col min="10" max="10" width="7.1796875" style="1" customWidth="1"/>
    <col min="11" max="11" width="13.7265625" style="1" customWidth="1"/>
    <col min="12" max="12" width="11.81640625" style="1" customWidth="1"/>
    <col min="13" max="13" width="15.7265625" style="1" customWidth="1"/>
    <col min="14" max="14" width="19" style="1" customWidth="1"/>
    <col min="15" max="15" width="10.7265625" style="1"/>
    <col min="16" max="16" width="18" style="1" customWidth="1"/>
    <col min="17" max="17" width="10.7265625" style="1"/>
    <col min="18" max="18" width="18.1796875" style="1" customWidth="1"/>
    <col min="19" max="16384" width="10.7265625" style="1"/>
  </cols>
  <sheetData>
    <row r="1" spans="2:21" ht="16" customHeight="1" x14ac:dyDescent="0.35"/>
    <row r="2" spans="2:21" ht="16" customHeight="1" thickBot="1" x14ac:dyDescent="0.4"/>
    <row r="3" spans="2:21" ht="106" customHeight="1" x14ac:dyDescent="0.55000000000000004">
      <c r="B3" s="1097" t="s">
        <v>7192</v>
      </c>
      <c r="C3" s="1098"/>
      <c r="D3" s="1098"/>
      <c r="E3" s="1098"/>
      <c r="F3" s="1098"/>
      <c r="G3" s="1099"/>
      <c r="H3" s="5"/>
      <c r="I3" s="5"/>
      <c r="J3" s="5"/>
    </row>
    <row r="4" spans="2:21" ht="5.25" customHeight="1" x14ac:dyDescent="0.55000000000000004">
      <c r="B4" s="286"/>
      <c r="C4" s="287"/>
      <c r="D4" s="287"/>
      <c r="E4" s="287"/>
      <c r="F4" s="287"/>
      <c r="G4" s="288"/>
      <c r="H4" s="5"/>
      <c r="I4" s="5"/>
      <c r="J4" s="5"/>
    </row>
    <row r="5" spans="2:21" ht="20.149999999999999" customHeight="1" x14ac:dyDescent="0.55000000000000004">
      <c r="B5" s="289" t="s">
        <v>1415</v>
      </c>
      <c r="C5" s="260"/>
      <c r="D5" s="260"/>
      <c r="E5" s="260"/>
      <c r="F5" s="260"/>
      <c r="G5" s="261"/>
      <c r="H5" s="12"/>
      <c r="I5" s="5"/>
      <c r="J5" s="5"/>
      <c r="K5" s="5"/>
      <c r="L5" s="5"/>
      <c r="M5" s="3"/>
      <c r="N5" s="3"/>
      <c r="O5" s="3"/>
      <c r="P5" s="3"/>
    </row>
    <row r="6" spans="2:21" ht="16.149999999999999" customHeight="1" outlineLevel="1" x14ac:dyDescent="0.55000000000000004">
      <c r="B6" s="262" t="s">
        <v>124</v>
      </c>
      <c r="C6" s="263" t="s">
        <v>239</v>
      </c>
      <c r="D6" s="264"/>
      <c r="E6" s="264"/>
      <c r="F6" s="135"/>
      <c r="G6" s="251"/>
      <c r="I6" s="5"/>
      <c r="J6" s="5"/>
      <c r="K6" s="5"/>
      <c r="L6" s="5"/>
      <c r="U6" s="4"/>
    </row>
    <row r="7" spans="2:21" ht="16.149999999999999" customHeight="1" outlineLevel="1" x14ac:dyDescent="0.55000000000000004">
      <c r="B7" s="262"/>
      <c r="C7" s="263" t="s">
        <v>240</v>
      </c>
      <c r="D7" s="265"/>
      <c r="E7" s="264"/>
      <c r="F7" s="135"/>
      <c r="G7" s="251"/>
      <c r="I7" s="5"/>
      <c r="J7" s="5"/>
      <c r="K7" s="5"/>
      <c r="L7" s="5"/>
      <c r="U7" s="4"/>
    </row>
    <row r="8" spans="2:21" ht="16.149999999999999" customHeight="1" outlineLevel="1" x14ac:dyDescent="0.55000000000000004">
      <c r="B8" s="262" t="s">
        <v>126</v>
      </c>
      <c r="C8" s="263" t="s">
        <v>1416</v>
      </c>
      <c r="D8" s="265"/>
      <c r="E8" s="264"/>
      <c r="F8" s="135"/>
      <c r="G8" s="251"/>
      <c r="I8" s="5"/>
      <c r="J8" s="5"/>
      <c r="K8" s="5"/>
      <c r="L8" s="5"/>
      <c r="U8" s="4"/>
    </row>
    <row r="9" spans="2:21" ht="16.149999999999999" customHeight="1" outlineLevel="1" x14ac:dyDescent="0.55000000000000004">
      <c r="B9" s="134"/>
      <c r="C9" s="135"/>
      <c r="D9" s="135"/>
      <c r="E9" s="135"/>
      <c r="F9" s="135"/>
      <c r="G9" s="251"/>
      <c r="I9" s="5"/>
      <c r="J9" s="5"/>
      <c r="K9" s="5"/>
      <c r="L9" s="5"/>
      <c r="U9" s="4"/>
    </row>
    <row r="10" spans="2:21" ht="32.5" customHeight="1" outlineLevel="1" x14ac:dyDescent="0.35">
      <c r="B10" s="134"/>
      <c r="C10" s="135"/>
      <c r="D10" s="135"/>
      <c r="E10" s="135"/>
      <c r="F10" s="135"/>
      <c r="G10" s="251"/>
      <c r="U10" s="4"/>
    </row>
    <row r="11" spans="2:21" ht="32.5" customHeight="1" thickBot="1" x14ac:dyDescent="0.9">
      <c r="B11" s="266"/>
      <c r="C11" s="219"/>
      <c r="D11" s="219"/>
      <c r="E11" s="219"/>
      <c r="F11" s="220" t="s">
        <v>1417</v>
      </c>
      <c r="G11" s="229">
        <f>IFERROR(SUM(B21:B23)/1000,0)</f>
        <v>51.294880000000006</v>
      </c>
      <c r="I11" s="6"/>
    </row>
    <row r="12" spans="2:21" ht="16.149999999999999" customHeight="1" x14ac:dyDescent="0.35">
      <c r="B12" s="94"/>
      <c r="C12" s="94"/>
      <c r="D12" s="94"/>
      <c r="E12" s="94"/>
      <c r="F12" s="94"/>
      <c r="G12" s="94"/>
      <c r="H12" s="94"/>
      <c r="I12" s="94"/>
      <c r="J12" s="94"/>
      <c r="K12" s="94"/>
      <c r="L12" s="94"/>
    </row>
    <row r="13" spans="2:21" ht="23.5" outlineLevel="1" x14ac:dyDescent="0.55000000000000004">
      <c r="B13" s="94"/>
      <c r="C13" s="94"/>
      <c r="D13" s="94"/>
      <c r="E13" s="94"/>
      <c r="F13" s="94"/>
      <c r="G13" s="237" t="s">
        <v>243</v>
      </c>
      <c r="H13" s="94"/>
      <c r="I13" s="94"/>
      <c r="J13" s="94"/>
      <c r="K13" s="94"/>
      <c r="L13" s="94"/>
    </row>
    <row r="14" spans="2:21" ht="29" outlineLevel="1" x14ac:dyDescent="0.35">
      <c r="B14" s="94"/>
      <c r="C14" s="94"/>
      <c r="D14" s="94"/>
      <c r="E14" s="94"/>
      <c r="F14" s="94"/>
      <c r="G14" s="338" t="s">
        <v>244</v>
      </c>
      <c r="H14" s="338" t="s">
        <v>245</v>
      </c>
      <c r="I14" s="338" t="s">
        <v>246</v>
      </c>
      <c r="J14" s="338" t="s">
        <v>53</v>
      </c>
      <c r="K14" s="335" t="s">
        <v>247</v>
      </c>
      <c r="L14" s="94"/>
    </row>
    <row r="15" spans="2:21" ht="16" customHeight="1" outlineLevel="1" x14ac:dyDescent="0.35">
      <c r="B15" s="94"/>
      <c r="C15" s="94"/>
      <c r="D15" s="94"/>
      <c r="E15" s="94"/>
      <c r="F15" s="94"/>
      <c r="G15" s="245" t="s">
        <v>248</v>
      </c>
      <c r="H15" s="245" t="s">
        <v>249</v>
      </c>
      <c r="I15" s="285">
        <v>60</v>
      </c>
      <c r="J15" s="246" t="s">
        <v>250</v>
      </c>
      <c r="K15" s="247">
        <v>1000</v>
      </c>
      <c r="L15" s="94"/>
    </row>
    <row r="16" spans="2:21" ht="16" customHeight="1" outlineLevel="1" x14ac:dyDescent="0.35">
      <c r="B16" s="94"/>
      <c r="C16" s="94"/>
      <c r="D16" s="94"/>
      <c r="E16" s="94"/>
      <c r="F16" s="94"/>
      <c r="G16" s="245" t="s">
        <v>248</v>
      </c>
      <c r="H16" s="245" t="s">
        <v>251</v>
      </c>
      <c r="I16" s="285">
        <v>55</v>
      </c>
      <c r="J16" s="246" t="s">
        <v>250</v>
      </c>
      <c r="K16" s="247">
        <v>2000</v>
      </c>
      <c r="L16" s="94"/>
    </row>
    <row r="17" spans="1:15" ht="16" customHeight="1" outlineLevel="1" x14ac:dyDescent="0.35">
      <c r="B17" s="94"/>
      <c r="C17" s="94"/>
      <c r="D17" s="94"/>
      <c r="E17" s="94"/>
      <c r="F17" s="94"/>
      <c r="G17" s="245" t="s">
        <v>252</v>
      </c>
      <c r="H17" s="245" t="s">
        <v>253</v>
      </c>
      <c r="I17" s="285">
        <v>40</v>
      </c>
      <c r="J17" s="246" t="s">
        <v>254</v>
      </c>
      <c r="K17" s="247">
        <v>2000</v>
      </c>
      <c r="L17" s="94"/>
    </row>
    <row r="18" spans="1:15" ht="16.149999999999999" customHeight="1" x14ac:dyDescent="0.35">
      <c r="B18" s="94"/>
      <c r="C18" s="94"/>
      <c r="D18" s="94"/>
      <c r="E18" s="94"/>
      <c r="F18" s="94"/>
      <c r="G18" s="94"/>
      <c r="H18" s="94"/>
      <c r="I18" s="94"/>
      <c r="J18" s="94"/>
      <c r="K18" s="94"/>
      <c r="L18" s="94"/>
    </row>
    <row r="19" spans="1:15" ht="23.5" outlineLevel="1" x14ac:dyDescent="0.55000000000000004">
      <c r="A19" s="7"/>
      <c r="B19" s="96" t="s">
        <v>135</v>
      </c>
      <c r="C19" s="94"/>
      <c r="D19" s="94"/>
      <c r="E19" s="94"/>
      <c r="F19" s="94"/>
      <c r="G19" s="94"/>
      <c r="H19" s="94"/>
      <c r="I19" s="94"/>
      <c r="J19" s="94"/>
      <c r="K19" s="94"/>
      <c r="L19" s="94"/>
    </row>
    <row r="20" spans="1:15" ht="31" outlineLevel="1" x14ac:dyDescent="0.45">
      <c r="B20" s="335" t="s">
        <v>1418</v>
      </c>
      <c r="C20" s="336" t="s">
        <v>1419</v>
      </c>
      <c r="D20" s="336" t="s">
        <v>1420</v>
      </c>
      <c r="E20" s="336" t="s">
        <v>1421</v>
      </c>
      <c r="F20" s="337" t="s">
        <v>1422</v>
      </c>
      <c r="G20" s="338" t="s">
        <v>244</v>
      </c>
      <c r="H20" s="338" t="s">
        <v>245</v>
      </c>
      <c r="I20" s="338" t="s">
        <v>246</v>
      </c>
      <c r="J20" s="338" t="s">
        <v>53</v>
      </c>
      <c r="K20" s="335" t="s">
        <v>247</v>
      </c>
      <c r="L20" s="281"/>
      <c r="M20" s="8"/>
    </row>
    <row r="21" spans="1:15" outlineLevel="1" x14ac:dyDescent="0.35">
      <c r="B21" s="248">
        <f>IFERROR(VLOOKUP($E21,$D$29:$G$1044,4,0)*$F21,0)</f>
        <v>10599.68</v>
      </c>
      <c r="C21" s="284" t="s">
        <v>1423</v>
      </c>
      <c r="D21" s="284" t="s">
        <v>2250</v>
      </c>
      <c r="E21" s="249" t="s">
        <v>1425</v>
      </c>
      <c r="F21" s="107">
        <v>80000</v>
      </c>
      <c r="G21" s="245" t="s">
        <v>252</v>
      </c>
      <c r="H21" s="245" t="s">
        <v>253</v>
      </c>
      <c r="I21" s="285">
        <v>40</v>
      </c>
      <c r="J21" s="246" t="s">
        <v>254</v>
      </c>
      <c r="K21" s="247">
        <v>2000</v>
      </c>
      <c r="L21" s="282"/>
      <c r="M21" s="25"/>
      <c r="N21" s="24"/>
      <c r="O21" s="25"/>
    </row>
    <row r="22" spans="1:15" outlineLevel="1" x14ac:dyDescent="0.35">
      <c r="B22" s="248">
        <f t="shared" ref="B22:B23" si="0">IFERROR(VLOOKUP($E22,$D$29:$G$1044,4,0)*$F22,0)</f>
        <v>10599.68</v>
      </c>
      <c r="C22" s="284" t="s">
        <v>1423</v>
      </c>
      <c r="D22" s="284" t="s">
        <v>1424</v>
      </c>
      <c r="E22" s="249" t="s">
        <v>1425</v>
      </c>
      <c r="F22" s="107">
        <v>80000</v>
      </c>
      <c r="G22" s="245"/>
      <c r="H22" s="245"/>
      <c r="I22" s="285"/>
      <c r="J22" s="246"/>
      <c r="K22" s="247"/>
      <c r="L22" s="282"/>
      <c r="M22" s="25"/>
      <c r="N22" s="24"/>
      <c r="O22" s="25"/>
    </row>
    <row r="23" spans="1:15" outlineLevel="1" x14ac:dyDescent="0.35">
      <c r="B23" s="248">
        <f t="shared" si="0"/>
        <v>30095.520000000004</v>
      </c>
      <c r="C23" s="284" t="s">
        <v>1426</v>
      </c>
      <c r="D23" s="284" t="s">
        <v>1413</v>
      </c>
      <c r="E23" s="249" t="s">
        <v>1427</v>
      </c>
      <c r="F23" s="107">
        <v>80000</v>
      </c>
      <c r="G23" s="245"/>
      <c r="H23" s="245"/>
      <c r="I23" s="285"/>
      <c r="J23" s="246"/>
      <c r="K23" s="247"/>
      <c r="L23" s="282"/>
      <c r="M23" s="25"/>
      <c r="N23" s="24"/>
      <c r="O23" s="25"/>
    </row>
    <row r="26" spans="1:15" ht="21" x14ac:dyDescent="0.5">
      <c r="A26" s="92" t="s">
        <v>118</v>
      </c>
      <c r="B26" s="273" t="s">
        <v>158</v>
      </c>
      <c r="C26" s="94"/>
      <c r="D26" s="94"/>
      <c r="E26" s="94"/>
    </row>
    <row r="27" spans="1:15" ht="15" outlineLevel="1" thickBot="1" x14ac:dyDescent="0.4">
      <c r="A27" s="94"/>
      <c r="B27" s="94" t="s">
        <v>1428</v>
      </c>
      <c r="C27" s="94"/>
      <c r="D27" s="94"/>
      <c r="E27" s="94"/>
      <c r="H27" s="2"/>
      <c r="I27" s="14"/>
    </row>
    <row r="28" spans="1:15" ht="15" outlineLevel="1" thickBot="1" x14ac:dyDescent="0.4">
      <c r="B28" s="339" t="s">
        <v>1429</v>
      </c>
      <c r="C28" s="340" t="s">
        <v>1420</v>
      </c>
      <c r="D28" s="341" t="s">
        <v>1430</v>
      </c>
      <c r="E28" s="341"/>
      <c r="F28" s="341" t="s">
        <v>53</v>
      </c>
      <c r="G28" s="342" t="s">
        <v>52</v>
      </c>
      <c r="H28" s="340" t="s">
        <v>1431</v>
      </c>
      <c r="I28" s="341"/>
      <c r="J28" s="341"/>
      <c r="K28" s="343"/>
    </row>
    <row r="29" spans="1:15" outlineLevel="1" x14ac:dyDescent="0.35">
      <c r="B29" s="267" t="s">
        <v>1426</v>
      </c>
      <c r="C29" s="268" t="s">
        <v>1432</v>
      </c>
      <c r="D29" s="135" t="s">
        <v>1433</v>
      </c>
      <c r="E29" s="135"/>
      <c r="F29" s="135" t="s">
        <v>1434</v>
      </c>
      <c r="G29" s="269">
        <v>2.3849279999999999</v>
      </c>
      <c r="H29" s="268" t="s">
        <v>1435</v>
      </c>
      <c r="I29" s="135"/>
      <c r="J29" s="135"/>
      <c r="K29" s="251"/>
    </row>
    <row r="30" spans="1:15" outlineLevel="1" x14ac:dyDescent="0.35">
      <c r="B30" s="267" t="s">
        <v>1426</v>
      </c>
      <c r="C30" s="268" t="s">
        <v>1432</v>
      </c>
      <c r="D30" s="135" t="s">
        <v>1436</v>
      </c>
      <c r="E30" s="135"/>
      <c r="F30" s="135" t="s">
        <v>1434</v>
      </c>
      <c r="G30" s="269">
        <v>2.3849279999999999</v>
      </c>
      <c r="H30" s="268" t="s">
        <v>1437</v>
      </c>
      <c r="I30" s="135"/>
      <c r="J30" s="135"/>
      <c r="K30" s="251"/>
    </row>
    <row r="31" spans="1:15" outlineLevel="1" x14ac:dyDescent="0.35">
      <c r="B31" s="267" t="s">
        <v>1426</v>
      </c>
      <c r="C31" s="268" t="s">
        <v>1432</v>
      </c>
      <c r="D31" s="135" t="s">
        <v>1438</v>
      </c>
      <c r="E31" s="135"/>
      <c r="F31" s="135" t="s">
        <v>1434</v>
      </c>
      <c r="G31" s="269">
        <v>2.3849279999999999</v>
      </c>
      <c r="H31" s="268" t="s">
        <v>1439</v>
      </c>
      <c r="I31" s="135"/>
      <c r="J31" s="135"/>
      <c r="K31" s="251"/>
    </row>
    <row r="32" spans="1:15" outlineLevel="1" x14ac:dyDescent="0.35">
      <c r="B32" s="267" t="s">
        <v>1426</v>
      </c>
      <c r="C32" s="268" t="s">
        <v>1432</v>
      </c>
      <c r="D32" s="135" t="s">
        <v>1440</v>
      </c>
      <c r="E32" s="135"/>
      <c r="F32" s="135" t="s">
        <v>1434</v>
      </c>
      <c r="G32" s="269">
        <v>1.4586390000000002</v>
      </c>
      <c r="H32" s="268" t="s">
        <v>1441</v>
      </c>
      <c r="I32" s="135"/>
      <c r="J32" s="135"/>
      <c r="K32" s="251"/>
    </row>
    <row r="33" spans="2:11" outlineLevel="1" x14ac:dyDescent="0.35">
      <c r="B33" s="267" t="s">
        <v>1426</v>
      </c>
      <c r="C33" s="268" t="s">
        <v>1432</v>
      </c>
      <c r="D33" s="135" t="s">
        <v>1442</v>
      </c>
      <c r="E33" s="135"/>
      <c r="F33" s="135" t="s">
        <v>1434</v>
      </c>
      <c r="G33" s="269">
        <v>1.4586390000000002</v>
      </c>
      <c r="H33" s="268" t="s">
        <v>1443</v>
      </c>
      <c r="I33" s="135"/>
      <c r="J33" s="135"/>
      <c r="K33" s="251"/>
    </row>
    <row r="34" spans="2:11" outlineLevel="1" x14ac:dyDescent="0.35">
      <c r="B34" s="267" t="s">
        <v>1426</v>
      </c>
      <c r="C34" s="268" t="s">
        <v>1432</v>
      </c>
      <c r="D34" s="135" t="s">
        <v>1444</v>
      </c>
      <c r="E34" s="135"/>
      <c r="F34" s="135" t="s">
        <v>1434</v>
      </c>
      <c r="G34" s="269">
        <v>1.4586390000000002</v>
      </c>
      <c r="H34" s="268" t="s">
        <v>1445</v>
      </c>
      <c r="I34" s="135"/>
      <c r="J34" s="135"/>
      <c r="K34" s="251"/>
    </row>
    <row r="35" spans="2:11" outlineLevel="1" x14ac:dyDescent="0.35">
      <c r="B35" s="267" t="s">
        <v>1426</v>
      </c>
      <c r="C35" s="268" t="s">
        <v>1432</v>
      </c>
      <c r="D35" s="135" t="s">
        <v>1446</v>
      </c>
      <c r="E35" s="135"/>
      <c r="F35" s="135" t="s">
        <v>1434</v>
      </c>
      <c r="G35" s="269">
        <v>1.3781950000000001</v>
      </c>
      <c r="H35" s="268" t="s">
        <v>1447</v>
      </c>
      <c r="I35" s="135"/>
      <c r="J35" s="135"/>
      <c r="K35" s="251"/>
    </row>
    <row r="36" spans="2:11" outlineLevel="1" x14ac:dyDescent="0.35">
      <c r="B36" s="267" t="s">
        <v>1423</v>
      </c>
      <c r="C36" s="268" t="s">
        <v>1448</v>
      </c>
      <c r="D36" s="135" t="s">
        <v>1449</v>
      </c>
      <c r="E36" s="135"/>
      <c r="F36" s="135" t="s">
        <v>1434</v>
      </c>
      <c r="G36" s="269">
        <v>0.19637800000000002</v>
      </c>
      <c r="H36" s="268" t="s">
        <v>1450</v>
      </c>
      <c r="I36" s="135"/>
      <c r="J36" s="135"/>
      <c r="K36" s="251"/>
    </row>
    <row r="37" spans="2:11" outlineLevel="1" x14ac:dyDescent="0.35">
      <c r="B37" s="267" t="s">
        <v>1426</v>
      </c>
      <c r="C37" s="268" t="s">
        <v>1432</v>
      </c>
      <c r="D37" s="135" t="s">
        <v>1451</v>
      </c>
      <c r="E37" s="135"/>
      <c r="F37" s="135" t="s">
        <v>1434</v>
      </c>
      <c r="G37" s="269">
        <v>1.4586390000000002</v>
      </c>
      <c r="H37" s="268" t="s">
        <v>1452</v>
      </c>
      <c r="I37" s="135"/>
      <c r="J37" s="135"/>
      <c r="K37" s="251"/>
    </row>
    <row r="38" spans="2:11" outlineLevel="1" x14ac:dyDescent="0.35">
      <c r="B38" s="267" t="s">
        <v>1426</v>
      </c>
      <c r="C38" s="268" t="s">
        <v>1432</v>
      </c>
      <c r="D38" s="135" t="s">
        <v>1453</v>
      </c>
      <c r="E38" s="135"/>
      <c r="F38" s="135" t="s">
        <v>1434</v>
      </c>
      <c r="G38" s="269">
        <v>1.4586390000000002</v>
      </c>
      <c r="H38" s="268" t="s">
        <v>1454</v>
      </c>
      <c r="I38" s="135"/>
      <c r="J38" s="135"/>
      <c r="K38" s="251"/>
    </row>
    <row r="39" spans="2:11" outlineLevel="1" x14ac:dyDescent="0.35">
      <c r="B39" s="267" t="s">
        <v>1426</v>
      </c>
      <c r="C39" s="268" t="s">
        <v>1432</v>
      </c>
      <c r="D39" s="135" t="s">
        <v>1455</v>
      </c>
      <c r="E39" s="135"/>
      <c r="F39" s="135" t="s">
        <v>1434</v>
      </c>
      <c r="G39" s="269">
        <v>0.38210900000000003</v>
      </c>
      <c r="H39" s="268" t="s">
        <v>1456</v>
      </c>
      <c r="I39" s="135"/>
      <c r="J39" s="135"/>
      <c r="K39" s="251"/>
    </row>
    <row r="40" spans="2:11" outlineLevel="1" x14ac:dyDescent="0.35">
      <c r="B40" s="267" t="s">
        <v>1426</v>
      </c>
      <c r="C40" s="268" t="s">
        <v>1432</v>
      </c>
      <c r="D40" s="135" t="s">
        <v>1457</v>
      </c>
      <c r="E40" s="135"/>
      <c r="F40" s="135" t="s">
        <v>1434</v>
      </c>
      <c r="G40" s="269">
        <v>0.38210900000000003</v>
      </c>
      <c r="H40" s="268" t="s">
        <v>1458</v>
      </c>
      <c r="I40" s="135"/>
      <c r="J40" s="135"/>
      <c r="K40" s="251"/>
    </row>
    <row r="41" spans="2:11" outlineLevel="1" x14ac:dyDescent="0.35">
      <c r="B41" s="267" t="s">
        <v>1426</v>
      </c>
      <c r="C41" s="268" t="s">
        <v>1432</v>
      </c>
      <c r="D41" s="135" t="s">
        <v>1459</v>
      </c>
      <c r="E41" s="135"/>
      <c r="F41" s="135" t="s">
        <v>1434</v>
      </c>
      <c r="G41" s="269">
        <v>0.38210900000000003</v>
      </c>
      <c r="H41" s="268" t="s">
        <v>1460</v>
      </c>
      <c r="I41" s="135"/>
      <c r="J41" s="135"/>
      <c r="K41" s="251"/>
    </row>
    <row r="42" spans="2:11" outlineLevel="1" x14ac:dyDescent="0.35">
      <c r="B42" s="267" t="s">
        <v>1426</v>
      </c>
      <c r="C42" s="268" t="s">
        <v>1432</v>
      </c>
      <c r="D42" s="135" t="s">
        <v>1461</v>
      </c>
      <c r="E42" s="135"/>
      <c r="F42" s="135" t="s">
        <v>1434</v>
      </c>
      <c r="G42" s="269">
        <v>0.38210900000000003</v>
      </c>
      <c r="H42" s="268" t="s">
        <v>1462</v>
      </c>
      <c r="I42" s="135"/>
      <c r="J42" s="135"/>
      <c r="K42" s="251"/>
    </row>
    <row r="43" spans="2:11" outlineLevel="1" x14ac:dyDescent="0.35">
      <c r="B43" s="267" t="s">
        <v>1426</v>
      </c>
      <c r="C43" s="268" t="s">
        <v>1432</v>
      </c>
      <c r="D43" s="135" t="s">
        <v>1463</v>
      </c>
      <c r="E43" s="135"/>
      <c r="F43" s="135" t="s">
        <v>1434</v>
      </c>
      <c r="G43" s="269">
        <v>0.81863599999999992</v>
      </c>
      <c r="H43" s="268" t="s">
        <v>1464</v>
      </c>
      <c r="I43" s="135"/>
      <c r="J43" s="135"/>
      <c r="K43" s="251"/>
    </row>
    <row r="44" spans="2:11" outlineLevel="1" x14ac:dyDescent="0.35">
      <c r="B44" s="267" t="s">
        <v>1426</v>
      </c>
      <c r="C44" s="268" t="s">
        <v>1432</v>
      </c>
      <c r="D44" s="135" t="s">
        <v>1465</v>
      </c>
      <c r="E44" s="135"/>
      <c r="F44" s="135" t="s">
        <v>1434</v>
      </c>
      <c r="G44" s="269">
        <v>0.81863599999999992</v>
      </c>
      <c r="H44" s="268" t="s">
        <v>1466</v>
      </c>
      <c r="I44" s="135"/>
      <c r="J44" s="135"/>
      <c r="K44" s="251"/>
    </row>
    <row r="45" spans="2:11" outlineLevel="1" x14ac:dyDescent="0.35">
      <c r="B45" s="267" t="s">
        <v>1426</v>
      </c>
      <c r="C45" s="268" t="s">
        <v>1432</v>
      </c>
      <c r="D45" s="135" t="s">
        <v>1467</v>
      </c>
      <c r="E45" s="135"/>
      <c r="F45" s="135" t="s">
        <v>1434</v>
      </c>
      <c r="G45" s="269">
        <v>0.81863599999999992</v>
      </c>
      <c r="H45" s="268" t="s">
        <v>1468</v>
      </c>
      <c r="I45" s="135"/>
      <c r="J45" s="135"/>
      <c r="K45" s="251"/>
    </row>
    <row r="46" spans="2:11" outlineLevel="1" x14ac:dyDescent="0.35">
      <c r="B46" s="267" t="s">
        <v>1426</v>
      </c>
      <c r="C46" s="268" t="s">
        <v>1432</v>
      </c>
      <c r="D46" s="135" t="s">
        <v>1469</v>
      </c>
      <c r="E46" s="135"/>
      <c r="F46" s="135" t="s">
        <v>1434</v>
      </c>
      <c r="G46" s="269">
        <v>0.81863599999999992</v>
      </c>
      <c r="H46" s="268" t="s">
        <v>1470</v>
      </c>
      <c r="I46" s="135"/>
      <c r="J46" s="135"/>
      <c r="K46" s="251"/>
    </row>
    <row r="47" spans="2:11" outlineLevel="1" x14ac:dyDescent="0.35">
      <c r="B47" s="267" t="s">
        <v>1426</v>
      </c>
      <c r="C47" s="268" t="s">
        <v>1432</v>
      </c>
      <c r="D47" s="135" t="s">
        <v>1471</v>
      </c>
      <c r="E47" s="135"/>
      <c r="F47" s="135" t="s">
        <v>1434</v>
      </c>
      <c r="G47" s="269">
        <v>0.81863599999999992</v>
      </c>
      <c r="H47" s="268" t="s">
        <v>1472</v>
      </c>
      <c r="I47" s="135"/>
      <c r="J47" s="135"/>
      <c r="K47" s="251"/>
    </row>
    <row r="48" spans="2:11" outlineLevel="1" x14ac:dyDescent="0.35">
      <c r="B48" s="267" t="s">
        <v>1426</v>
      </c>
      <c r="C48" s="268" t="s">
        <v>1432</v>
      </c>
      <c r="D48" s="135" t="s">
        <v>1473</v>
      </c>
      <c r="E48" s="135"/>
      <c r="F48" s="135" t="s">
        <v>1434</v>
      </c>
      <c r="G48" s="269">
        <v>0.81863599999999992</v>
      </c>
      <c r="H48" s="268" t="s">
        <v>1474</v>
      </c>
      <c r="I48" s="135"/>
      <c r="J48" s="135"/>
      <c r="K48" s="251"/>
    </row>
    <row r="49" spans="2:11" outlineLevel="1" x14ac:dyDescent="0.35">
      <c r="B49" s="267" t="s">
        <v>1423</v>
      </c>
      <c r="C49" s="268" t="s">
        <v>1448</v>
      </c>
      <c r="D49" s="135" t="s">
        <v>1475</v>
      </c>
      <c r="E49" s="135"/>
      <c r="F49" s="135" t="s">
        <v>1434</v>
      </c>
      <c r="G49" s="269">
        <v>0.13722800000000002</v>
      </c>
      <c r="H49" s="268" t="s">
        <v>1476</v>
      </c>
      <c r="I49" s="135"/>
      <c r="J49" s="135"/>
      <c r="K49" s="251"/>
    </row>
    <row r="50" spans="2:11" outlineLevel="1" x14ac:dyDescent="0.35">
      <c r="B50" s="267" t="s">
        <v>1426</v>
      </c>
      <c r="C50" s="268" t="s">
        <v>1432</v>
      </c>
      <c r="D50" s="135" t="s">
        <v>1477</v>
      </c>
      <c r="E50" s="135"/>
      <c r="F50" s="135" t="s">
        <v>1434</v>
      </c>
      <c r="G50" s="269">
        <v>0.81863599999999992</v>
      </c>
      <c r="H50" s="268" t="s">
        <v>1478</v>
      </c>
      <c r="I50" s="135"/>
      <c r="J50" s="135"/>
      <c r="K50" s="251"/>
    </row>
    <row r="51" spans="2:11" outlineLevel="1" x14ac:dyDescent="0.35">
      <c r="B51" s="267" t="s">
        <v>1479</v>
      </c>
      <c r="C51" s="268" t="s">
        <v>1480</v>
      </c>
      <c r="D51" s="135" t="s">
        <v>1481</v>
      </c>
      <c r="E51" s="135"/>
      <c r="F51" s="135" t="s">
        <v>1434</v>
      </c>
      <c r="G51" s="269">
        <v>0.126581</v>
      </c>
      <c r="H51" s="268" t="s">
        <v>1482</v>
      </c>
      <c r="I51" s="135"/>
      <c r="J51" s="135"/>
      <c r="K51" s="251"/>
    </row>
    <row r="52" spans="2:11" outlineLevel="1" x14ac:dyDescent="0.35">
      <c r="B52" s="267" t="s">
        <v>1426</v>
      </c>
      <c r="C52" s="268" t="s">
        <v>1483</v>
      </c>
      <c r="D52" s="135" t="s">
        <v>1484</v>
      </c>
      <c r="E52" s="135"/>
      <c r="F52" s="135" t="s">
        <v>1434</v>
      </c>
      <c r="G52" s="269">
        <v>0.98189000000000004</v>
      </c>
      <c r="H52" s="268" t="s">
        <v>1485</v>
      </c>
      <c r="I52" s="135"/>
      <c r="J52" s="135"/>
      <c r="K52" s="251"/>
    </row>
    <row r="53" spans="2:11" outlineLevel="1" x14ac:dyDescent="0.35">
      <c r="B53" s="267" t="s">
        <v>1426</v>
      </c>
      <c r="C53" s="268" t="s">
        <v>1483</v>
      </c>
      <c r="D53" s="135" t="s">
        <v>1486</v>
      </c>
      <c r="E53" s="135"/>
      <c r="F53" s="135" t="s">
        <v>1434</v>
      </c>
      <c r="G53" s="269">
        <v>0.98189000000000004</v>
      </c>
      <c r="H53" s="268" t="s">
        <v>1487</v>
      </c>
      <c r="I53" s="135"/>
      <c r="J53" s="135"/>
      <c r="K53" s="251"/>
    </row>
    <row r="54" spans="2:11" outlineLevel="1" x14ac:dyDescent="0.35">
      <c r="B54" s="267" t="s">
        <v>1426</v>
      </c>
      <c r="C54" s="268" t="s">
        <v>1483</v>
      </c>
      <c r="D54" s="135" t="s">
        <v>1488</v>
      </c>
      <c r="E54" s="135"/>
      <c r="F54" s="135" t="s">
        <v>1434</v>
      </c>
      <c r="G54" s="269">
        <v>0.61397699999999999</v>
      </c>
      <c r="H54" s="268" t="s">
        <v>1489</v>
      </c>
      <c r="I54" s="135"/>
      <c r="J54" s="135"/>
      <c r="K54" s="251"/>
    </row>
    <row r="55" spans="2:11" outlineLevel="1" x14ac:dyDescent="0.35">
      <c r="B55" s="267" t="s">
        <v>1426</v>
      </c>
      <c r="C55" s="268" t="s">
        <v>1413</v>
      </c>
      <c r="D55" s="135" t="s">
        <v>1490</v>
      </c>
      <c r="E55" s="135"/>
      <c r="F55" s="135" t="s">
        <v>1434</v>
      </c>
      <c r="G55" s="269">
        <v>1.5686580000000001</v>
      </c>
      <c r="H55" s="268" t="s">
        <v>1491</v>
      </c>
      <c r="I55" s="135"/>
      <c r="J55" s="135"/>
      <c r="K55" s="251"/>
    </row>
    <row r="56" spans="2:11" outlineLevel="1" x14ac:dyDescent="0.35">
      <c r="B56" s="267" t="s">
        <v>1426</v>
      </c>
      <c r="C56" s="268" t="s">
        <v>1413</v>
      </c>
      <c r="D56" s="135" t="s">
        <v>1492</v>
      </c>
      <c r="E56" s="135"/>
      <c r="F56" s="135" t="s">
        <v>1434</v>
      </c>
      <c r="G56" s="269">
        <v>1.5686580000000001</v>
      </c>
      <c r="H56" s="268" t="s">
        <v>1493</v>
      </c>
      <c r="I56" s="135"/>
      <c r="J56" s="135"/>
      <c r="K56" s="251"/>
    </row>
    <row r="57" spans="2:11" outlineLevel="1" x14ac:dyDescent="0.35">
      <c r="B57" s="267" t="s">
        <v>1426</v>
      </c>
      <c r="C57" s="268" t="s">
        <v>1413</v>
      </c>
      <c r="D57" s="135" t="s">
        <v>1494</v>
      </c>
      <c r="E57" s="135"/>
      <c r="F57" s="135" t="s">
        <v>1434</v>
      </c>
      <c r="G57" s="269">
        <v>3.5572810000000001</v>
      </c>
      <c r="H57" s="268" t="s">
        <v>1495</v>
      </c>
      <c r="I57" s="135"/>
      <c r="J57" s="135"/>
      <c r="K57" s="251"/>
    </row>
    <row r="58" spans="2:11" outlineLevel="1" x14ac:dyDescent="0.35">
      <c r="B58" s="267" t="s">
        <v>1426</v>
      </c>
      <c r="C58" s="268" t="s">
        <v>1413</v>
      </c>
      <c r="D58" s="135" t="s">
        <v>1496</v>
      </c>
      <c r="E58" s="135"/>
      <c r="F58" s="135" t="s">
        <v>1434</v>
      </c>
      <c r="G58" s="269">
        <v>3.5572810000000001</v>
      </c>
      <c r="H58" s="268" t="s">
        <v>1497</v>
      </c>
      <c r="I58" s="135"/>
      <c r="J58" s="135"/>
      <c r="K58" s="251"/>
    </row>
    <row r="59" spans="2:11" outlineLevel="1" x14ac:dyDescent="0.35">
      <c r="B59" s="267" t="s">
        <v>1426</v>
      </c>
      <c r="C59" s="268" t="s">
        <v>1413</v>
      </c>
      <c r="D59" s="135" t="s">
        <v>1498</v>
      </c>
      <c r="E59" s="135"/>
      <c r="F59" s="135" t="s">
        <v>1434</v>
      </c>
      <c r="G59" s="269">
        <v>3.5572810000000001</v>
      </c>
      <c r="H59" s="268" t="s">
        <v>1499</v>
      </c>
      <c r="I59" s="135"/>
      <c r="J59" s="135"/>
      <c r="K59" s="251"/>
    </row>
    <row r="60" spans="2:11" outlineLevel="1" x14ac:dyDescent="0.35">
      <c r="B60" s="267" t="s">
        <v>1426</v>
      </c>
      <c r="C60" s="268" t="s">
        <v>1413</v>
      </c>
      <c r="D60" s="135" t="s">
        <v>1500</v>
      </c>
      <c r="E60" s="135"/>
      <c r="F60" s="135" t="s">
        <v>1434</v>
      </c>
      <c r="G60" s="269">
        <v>3.5572810000000001</v>
      </c>
      <c r="H60" s="268" t="s">
        <v>1501</v>
      </c>
      <c r="I60" s="135"/>
      <c r="J60" s="135"/>
      <c r="K60" s="251"/>
    </row>
    <row r="61" spans="2:11" outlineLevel="1" x14ac:dyDescent="0.35">
      <c r="B61" s="267" t="s">
        <v>1423</v>
      </c>
      <c r="C61" s="268" t="s">
        <v>1448</v>
      </c>
      <c r="D61" s="135" t="s">
        <v>1502</v>
      </c>
      <c r="E61" s="135"/>
      <c r="F61" s="135" t="s">
        <v>1434</v>
      </c>
      <c r="G61" s="269">
        <v>0.23068500000000003</v>
      </c>
      <c r="H61" s="268" t="s">
        <v>1503</v>
      </c>
      <c r="I61" s="135"/>
      <c r="J61" s="135"/>
      <c r="K61" s="251"/>
    </row>
    <row r="62" spans="2:11" outlineLevel="1" x14ac:dyDescent="0.35">
      <c r="B62" s="267" t="s">
        <v>1426</v>
      </c>
      <c r="C62" s="268" t="s">
        <v>1413</v>
      </c>
      <c r="D62" s="135" t="s">
        <v>1504</v>
      </c>
      <c r="E62" s="135"/>
      <c r="F62" s="135" t="s">
        <v>1434</v>
      </c>
      <c r="G62" s="269">
        <v>3.5572810000000001</v>
      </c>
      <c r="H62" s="268" t="s">
        <v>1505</v>
      </c>
      <c r="I62" s="135"/>
      <c r="J62" s="135"/>
      <c r="K62" s="251"/>
    </row>
    <row r="63" spans="2:11" outlineLevel="1" x14ac:dyDescent="0.35">
      <c r="B63" s="267" t="s">
        <v>1426</v>
      </c>
      <c r="C63" s="268" t="s">
        <v>1413</v>
      </c>
      <c r="D63" s="135" t="s">
        <v>1506</v>
      </c>
      <c r="E63" s="135"/>
      <c r="F63" s="135" t="s">
        <v>1434</v>
      </c>
      <c r="G63" s="269">
        <v>0.695604</v>
      </c>
      <c r="H63" s="268" t="s">
        <v>1507</v>
      </c>
      <c r="I63" s="135"/>
      <c r="J63" s="135"/>
      <c r="K63" s="251"/>
    </row>
    <row r="64" spans="2:11" outlineLevel="1" x14ac:dyDescent="0.35">
      <c r="B64" s="267" t="s">
        <v>1423</v>
      </c>
      <c r="C64" s="268" t="s">
        <v>1448</v>
      </c>
      <c r="D64" s="135" t="s">
        <v>1508</v>
      </c>
      <c r="E64" s="135"/>
      <c r="F64" s="135" t="s">
        <v>1434</v>
      </c>
      <c r="G64" s="269">
        <v>0.36673</v>
      </c>
      <c r="H64" s="268" t="s">
        <v>1509</v>
      </c>
      <c r="I64" s="135"/>
      <c r="J64" s="135"/>
      <c r="K64" s="251"/>
    </row>
    <row r="65" spans="2:11" outlineLevel="1" x14ac:dyDescent="0.35">
      <c r="B65" s="267" t="s">
        <v>1426</v>
      </c>
      <c r="C65" s="268" t="s">
        <v>1413</v>
      </c>
      <c r="D65" s="135" t="s">
        <v>1510</v>
      </c>
      <c r="E65" s="135"/>
      <c r="F65" s="135" t="s">
        <v>1434</v>
      </c>
      <c r="G65" s="269">
        <v>0.695604</v>
      </c>
      <c r="H65" s="268" t="s">
        <v>1511</v>
      </c>
      <c r="I65" s="135"/>
      <c r="J65" s="135"/>
      <c r="K65" s="251"/>
    </row>
    <row r="66" spans="2:11" outlineLevel="1" x14ac:dyDescent="0.35">
      <c r="B66" s="267" t="s">
        <v>1426</v>
      </c>
      <c r="C66" s="268" t="s">
        <v>1413</v>
      </c>
      <c r="D66" s="135" t="s">
        <v>1512</v>
      </c>
      <c r="E66" s="135"/>
      <c r="F66" s="135" t="s">
        <v>1434</v>
      </c>
      <c r="G66" s="269">
        <v>0.59150000000000003</v>
      </c>
      <c r="H66" s="268" t="s">
        <v>1513</v>
      </c>
      <c r="I66" s="135"/>
      <c r="J66" s="135"/>
      <c r="K66" s="251"/>
    </row>
    <row r="67" spans="2:11" outlineLevel="1" x14ac:dyDescent="0.35">
      <c r="B67" s="267" t="s">
        <v>1426</v>
      </c>
      <c r="C67" s="268" t="s">
        <v>1413</v>
      </c>
      <c r="D67" s="135" t="s">
        <v>1514</v>
      </c>
      <c r="E67" s="135"/>
      <c r="F67" s="135" t="s">
        <v>1434</v>
      </c>
      <c r="G67" s="269">
        <v>0.59150000000000003</v>
      </c>
      <c r="H67" s="268" t="s">
        <v>1515</v>
      </c>
      <c r="I67" s="135"/>
      <c r="J67" s="135"/>
      <c r="K67" s="251"/>
    </row>
    <row r="68" spans="2:11" outlineLevel="1" x14ac:dyDescent="0.35">
      <c r="B68" s="267" t="s">
        <v>1423</v>
      </c>
      <c r="C68" s="268" t="s">
        <v>1448</v>
      </c>
      <c r="D68" s="135" t="s">
        <v>1516</v>
      </c>
      <c r="E68" s="135"/>
      <c r="F68" s="135" t="s">
        <v>1434</v>
      </c>
      <c r="G68" s="269">
        <v>0.30284800000000001</v>
      </c>
      <c r="H68" s="268" t="s">
        <v>1517</v>
      </c>
      <c r="I68" s="135"/>
      <c r="J68" s="135"/>
      <c r="K68" s="251"/>
    </row>
    <row r="69" spans="2:11" outlineLevel="1" x14ac:dyDescent="0.35">
      <c r="B69" s="267" t="s">
        <v>1426</v>
      </c>
      <c r="C69" s="268" t="s">
        <v>1413</v>
      </c>
      <c r="D69" s="135" t="s">
        <v>1518</v>
      </c>
      <c r="E69" s="135"/>
      <c r="F69" s="135" t="s">
        <v>1434</v>
      </c>
      <c r="G69" s="269">
        <v>0.59150000000000003</v>
      </c>
      <c r="H69" s="268" t="s">
        <v>1519</v>
      </c>
      <c r="I69" s="135"/>
      <c r="J69" s="135"/>
      <c r="K69" s="251"/>
    </row>
    <row r="70" spans="2:11" outlineLevel="1" x14ac:dyDescent="0.35">
      <c r="B70" s="267" t="s">
        <v>1426</v>
      </c>
      <c r="C70" s="268" t="s">
        <v>1413</v>
      </c>
      <c r="D70" s="135" t="s">
        <v>1520</v>
      </c>
      <c r="E70" s="135"/>
      <c r="F70" s="135" t="s">
        <v>1434</v>
      </c>
      <c r="G70" s="269">
        <v>0.59150000000000003</v>
      </c>
      <c r="H70" s="268" t="s">
        <v>1521</v>
      </c>
      <c r="I70" s="135"/>
      <c r="J70" s="135"/>
      <c r="K70" s="251"/>
    </row>
    <row r="71" spans="2:11" outlineLevel="1" x14ac:dyDescent="0.35">
      <c r="B71" s="267" t="s">
        <v>1426</v>
      </c>
      <c r="C71" s="268" t="s">
        <v>1413</v>
      </c>
      <c r="D71" s="135" t="s">
        <v>1522</v>
      </c>
      <c r="E71" s="135"/>
      <c r="F71" s="135" t="s">
        <v>1434</v>
      </c>
      <c r="G71" s="269">
        <v>0.59150000000000003</v>
      </c>
      <c r="H71" s="268" t="s">
        <v>1523</v>
      </c>
      <c r="I71" s="135"/>
      <c r="J71" s="135"/>
      <c r="K71" s="251"/>
    </row>
    <row r="72" spans="2:11" outlineLevel="1" x14ac:dyDescent="0.35">
      <c r="B72" s="267" t="s">
        <v>1426</v>
      </c>
      <c r="C72" s="268" t="s">
        <v>1413</v>
      </c>
      <c r="D72" s="135" t="s">
        <v>1524</v>
      </c>
      <c r="E72" s="135"/>
      <c r="F72" s="135" t="s">
        <v>1434</v>
      </c>
      <c r="G72" s="269">
        <v>0.59150000000000003</v>
      </c>
      <c r="H72" s="268" t="s">
        <v>1525</v>
      </c>
      <c r="I72" s="135"/>
      <c r="J72" s="135"/>
      <c r="K72" s="251"/>
    </row>
    <row r="73" spans="2:11" outlineLevel="1" x14ac:dyDescent="0.35">
      <c r="B73" s="267" t="s">
        <v>1426</v>
      </c>
      <c r="C73" s="268" t="s">
        <v>1413</v>
      </c>
      <c r="D73" s="135" t="s">
        <v>1526</v>
      </c>
      <c r="E73" s="135"/>
      <c r="F73" s="135" t="s">
        <v>1434</v>
      </c>
      <c r="G73" s="269">
        <v>0.59150000000000003</v>
      </c>
      <c r="H73" s="268" t="s">
        <v>1527</v>
      </c>
      <c r="I73" s="135"/>
      <c r="J73" s="135"/>
      <c r="K73" s="251"/>
    </row>
    <row r="74" spans="2:11" outlineLevel="1" x14ac:dyDescent="0.35">
      <c r="B74" s="267" t="s">
        <v>1423</v>
      </c>
      <c r="C74" s="268" t="s">
        <v>1448</v>
      </c>
      <c r="D74" s="135" t="s">
        <v>1528</v>
      </c>
      <c r="E74" s="135"/>
      <c r="F74" s="135" t="s">
        <v>1434</v>
      </c>
      <c r="G74" s="269">
        <v>0.28983500000000001</v>
      </c>
      <c r="H74" s="268" t="s">
        <v>1529</v>
      </c>
      <c r="I74" s="135"/>
      <c r="J74" s="135"/>
      <c r="K74" s="251"/>
    </row>
    <row r="75" spans="2:11" outlineLevel="1" x14ac:dyDescent="0.35">
      <c r="B75" s="267" t="s">
        <v>1426</v>
      </c>
      <c r="C75" s="268" t="s">
        <v>1413</v>
      </c>
      <c r="D75" s="135" t="s">
        <v>1530</v>
      </c>
      <c r="E75" s="135"/>
      <c r="F75" s="135" t="s">
        <v>1434</v>
      </c>
      <c r="G75" s="269">
        <v>0.59150000000000003</v>
      </c>
      <c r="H75" s="268" t="s">
        <v>1531</v>
      </c>
      <c r="I75" s="135"/>
      <c r="J75" s="135"/>
      <c r="K75" s="251"/>
    </row>
    <row r="76" spans="2:11" outlineLevel="1" x14ac:dyDescent="0.35">
      <c r="B76" s="267" t="s">
        <v>1426</v>
      </c>
      <c r="C76" s="268" t="s">
        <v>1413</v>
      </c>
      <c r="D76" s="135" t="s">
        <v>1532</v>
      </c>
      <c r="E76" s="135"/>
      <c r="F76" s="135" t="s">
        <v>1434</v>
      </c>
      <c r="G76" s="269">
        <v>0.59150000000000003</v>
      </c>
      <c r="H76" s="268" t="s">
        <v>1533</v>
      </c>
      <c r="I76" s="135"/>
      <c r="J76" s="135"/>
      <c r="K76" s="251"/>
    </row>
    <row r="77" spans="2:11" outlineLevel="1" x14ac:dyDescent="0.35">
      <c r="B77" s="267" t="s">
        <v>1426</v>
      </c>
      <c r="C77" s="268" t="s">
        <v>1413</v>
      </c>
      <c r="D77" s="135" t="s">
        <v>1534</v>
      </c>
      <c r="E77" s="135"/>
      <c r="F77" s="135" t="s">
        <v>1434</v>
      </c>
      <c r="G77" s="269">
        <v>1.2338689999999999</v>
      </c>
      <c r="H77" s="268" t="s">
        <v>1535</v>
      </c>
      <c r="I77" s="135"/>
      <c r="J77" s="135"/>
      <c r="K77" s="251"/>
    </row>
    <row r="78" spans="2:11" outlineLevel="1" x14ac:dyDescent="0.35">
      <c r="B78" s="267" t="s">
        <v>1423</v>
      </c>
      <c r="C78" s="268" t="s">
        <v>1448</v>
      </c>
      <c r="D78" s="135" t="s">
        <v>1536</v>
      </c>
      <c r="E78" s="135"/>
      <c r="F78" s="135" t="s">
        <v>1434</v>
      </c>
      <c r="G78" s="269">
        <v>0.28983500000000001</v>
      </c>
      <c r="H78" s="268" t="s">
        <v>1537</v>
      </c>
      <c r="I78" s="135"/>
      <c r="J78" s="135"/>
      <c r="K78" s="251"/>
    </row>
    <row r="79" spans="2:11" outlineLevel="1" x14ac:dyDescent="0.35">
      <c r="B79" s="267" t="s">
        <v>1426</v>
      </c>
      <c r="C79" s="268" t="s">
        <v>1413</v>
      </c>
      <c r="D79" s="135" t="s">
        <v>1538</v>
      </c>
      <c r="E79" s="135"/>
      <c r="F79" s="135" t="s">
        <v>1434</v>
      </c>
      <c r="G79" s="269">
        <v>1.2338689999999999</v>
      </c>
      <c r="H79" s="268" t="s">
        <v>1539</v>
      </c>
      <c r="I79" s="135"/>
      <c r="J79" s="135"/>
      <c r="K79" s="251"/>
    </row>
    <row r="80" spans="2:11" outlineLevel="1" x14ac:dyDescent="0.35">
      <c r="B80" s="267" t="s">
        <v>1423</v>
      </c>
      <c r="C80" s="268" t="s">
        <v>1448</v>
      </c>
      <c r="D80" s="135" t="s">
        <v>1540</v>
      </c>
      <c r="E80" s="135"/>
      <c r="F80" s="135" t="s">
        <v>1434</v>
      </c>
      <c r="G80" s="269">
        <v>0.28983500000000001</v>
      </c>
      <c r="H80" s="268" t="s">
        <v>1541</v>
      </c>
      <c r="I80" s="135"/>
      <c r="J80" s="135"/>
      <c r="K80" s="251"/>
    </row>
    <row r="81" spans="2:11" outlineLevel="1" x14ac:dyDescent="0.35">
      <c r="B81" s="267" t="s">
        <v>1426</v>
      </c>
      <c r="C81" s="268" t="s">
        <v>1413</v>
      </c>
      <c r="D81" s="135" t="s">
        <v>1542</v>
      </c>
      <c r="E81" s="135"/>
      <c r="F81" s="135" t="s">
        <v>1434</v>
      </c>
      <c r="G81" s="269">
        <v>1.6928730000000001</v>
      </c>
      <c r="H81" s="268" t="s">
        <v>1543</v>
      </c>
      <c r="I81" s="135"/>
      <c r="J81" s="135"/>
      <c r="K81" s="251"/>
    </row>
    <row r="82" spans="2:11" outlineLevel="1" x14ac:dyDescent="0.35">
      <c r="B82" s="267" t="s">
        <v>1426</v>
      </c>
      <c r="C82" s="268" t="s">
        <v>1413</v>
      </c>
      <c r="D82" s="135" t="s">
        <v>1544</v>
      </c>
      <c r="E82" s="135"/>
      <c r="F82" s="135" t="s">
        <v>1434</v>
      </c>
      <c r="G82" s="269">
        <v>1.6928730000000001</v>
      </c>
      <c r="H82" s="268" t="s">
        <v>1545</v>
      </c>
      <c r="I82" s="135"/>
      <c r="J82" s="135"/>
      <c r="K82" s="251"/>
    </row>
    <row r="83" spans="2:11" outlineLevel="1" x14ac:dyDescent="0.35">
      <c r="B83" s="267" t="s">
        <v>1426</v>
      </c>
      <c r="C83" s="268" t="s">
        <v>1413</v>
      </c>
      <c r="D83" s="135" t="s">
        <v>1546</v>
      </c>
      <c r="E83" s="135"/>
      <c r="F83" s="135" t="s">
        <v>1434</v>
      </c>
      <c r="G83" s="269">
        <v>1.6928730000000001</v>
      </c>
      <c r="H83" s="268" t="s">
        <v>1547</v>
      </c>
      <c r="I83" s="135"/>
      <c r="J83" s="135"/>
      <c r="K83" s="251"/>
    </row>
    <row r="84" spans="2:11" outlineLevel="1" x14ac:dyDescent="0.35">
      <c r="B84" s="267" t="s">
        <v>1426</v>
      </c>
      <c r="C84" s="268" t="s">
        <v>1413</v>
      </c>
      <c r="D84" s="135" t="s">
        <v>1548</v>
      </c>
      <c r="E84" s="135"/>
      <c r="F84" s="135" t="s">
        <v>1434</v>
      </c>
      <c r="G84" s="269">
        <v>1.6928730000000001</v>
      </c>
      <c r="H84" s="268" t="s">
        <v>1549</v>
      </c>
      <c r="I84" s="135"/>
      <c r="J84" s="135"/>
      <c r="K84" s="251"/>
    </row>
    <row r="85" spans="2:11" outlineLevel="1" x14ac:dyDescent="0.35">
      <c r="B85" s="267" t="s">
        <v>1426</v>
      </c>
      <c r="C85" s="268" t="s">
        <v>1413</v>
      </c>
      <c r="D85" s="135" t="s">
        <v>1550</v>
      </c>
      <c r="E85" s="135"/>
      <c r="F85" s="135" t="s">
        <v>1434</v>
      </c>
      <c r="G85" s="269">
        <v>1.6928730000000001</v>
      </c>
      <c r="H85" s="268" t="s">
        <v>1551</v>
      </c>
      <c r="I85" s="135"/>
      <c r="J85" s="135"/>
      <c r="K85" s="251"/>
    </row>
    <row r="86" spans="2:11" outlineLevel="1" x14ac:dyDescent="0.35">
      <c r="B86" s="267" t="s">
        <v>1426</v>
      </c>
      <c r="C86" s="268" t="s">
        <v>1413</v>
      </c>
      <c r="D86" s="135" t="s">
        <v>1552</v>
      </c>
      <c r="E86" s="135"/>
      <c r="F86" s="135" t="s">
        <v>1434</v>
      </c>
      <c r="G86" s="269">
        <v>1.6928730000000001</v>
      </c>
      <c r="H86" s="268" t="s">
        <v>1553</v>
      </c>
      <c r="I86" s="135"/>
      <c r="J86" s="135"/>
      <c r="K86" s="251"/>
    </row>
    <row r="87" spans="2:11" outlineLevel="1" x14ac:dyDescent="0.35">
      <c r="B87" s="267" t="s">
        <v>1426</v>
      </c>
      <c r="C87" s="268" t="s">
        <v>1413</v>
      </c>
      <c r="D87" s="135" t="s">
        <v>1554</v>
      </c>
      <c r="E87" s="135"/>
      <c r="F87" s="135" t="s">
        <v>1434</v>
      </c>
      <c r="G87" s="269">
        <v>1.6928730000000001</v>
      </c>
      <c r="H87" s="268" t="s">
        <v>1555</v>
      </c>
      <c r="I87" s="135"/>
      <c r="J87" s="135"/>
      <c r="K87" s="251"/>
    </row>
    <row r="88" spans="2:11" outlineLevel="1" x14ac:dyDescent="0.35">
      <c r="B88" s="267" t="s">
        <v>1423</v>
      </c>
      <c r="C88" s="268" t="s">
        <v>1448</v>
      </c>
      <c r="D88" s="135" t="s">
        <v>1556</v>
      </c>
      <c r="E88" s="135"/>
      <c r="F88" s="135" t="s">
        <v>1434</v>
      </c>
      <c r="G88" s="269">
        <v>0.28983500000000001</v>
      </c>
      <c r="H88" s="268" t="s">
        <v>1557</v>
      </c>
      <c r="I88" s="135"/>
      <c r="J88" s="135"/>
      <c r="K88" s="251"/>
    </row>
    <row r="89" spans="2:11" outlineLevel="1" x14ac:dyDescent="0.35">
      <c r="B89" s="267" t="s">
        <v>1479</v>
      </c>
      <c r="C89" s="268" t="s">
        <v>1480</v>
      </c>
      <c r="D89" s="135" t="s">
        <v>1558</v>
      </c>
      <c r="E89" s="135"/>
      <c r="F89" s="135" t="s">
        <v>1434</v>
      </c>
      <c r="G89" s="269">
        <v>0.205842</v>
      </c>
      <c r="H89" s="268" t="s">
        <v>1559</v>
      </c>
      <c r="I89" s="135"/>
      <c r="J89" s="135"/>
      <c r="K89" s="251"/>
    </row>
    <row r="90" spans="2:11" outlineLevel="1" x14ac:dyDescent="0.35">
      <c r="B90" s="267" t="s">
        <v>1479</v>
      </c>
      <c r="C90" s="268" t="s">
        <v>1480</v>
      </c>
      <c r="D90" s="135" t="s">
        <v>1560</v>
      </c>
      <c r="E90" s="135"/>
      <c r="F90" s="135" t="s">
        <v>1434</v>
      </c>
      <c r="G90" s="269">
        <v>0.205842</v>
      </c>
      <c r="H90" s="268" t="s">
        <v>1561</v>
      </c>
      <c r="I90" s="135"/>
      <c r="J90" s="135"/>
      <c r="K90" s="251"/>
    </row>
    <row r="91" spans="2:11" outlineLevel="1" x14ac:dyDescent="0.35">
      <c r="B91" s="267" t="s">
        <v>1479</v>
      </c>
      <c r="C91" s="268" t="s">
        <v>1480</v>
      </c>
      <c r="D91" s="135" t="s">
        <v>1562</v>
      </c>
      <c r="E91" s="135"/>
      <c r="F91" s="135" t="s">
        <v>1434</v>
      </c>
      <c r="G91" s="269">
        <v>0.205842</v>
      </c>
      <c r="H91" s="268" t="s">
        <v>1563</v>
      </c>
      <c r="I91" s="135"/>
      <c r="J91" s="135"/>
      <c r="K91" s="251"/>
    </row>
    <row r="92" spans="2:11" outlineLevel="1" x14ac:dyDescent="0.35">
      <c r="B92" s="267" t="s">
        <v>1479</v>
      </c>
      <c r="C92" s="268" t="s">
        <v>1480</v>
      </c>
      <c r="D92" s="135" t="s">
        <v>1564</v>
      </c>
      <c r="E92" s="135"/>
      <c r="F92" s="135" t="s">
        <v>1434</v>
      </c>
      <c r="G92" s="269">
        <v>0.16207100000000002</v>
      </c>
      <c r="H92" s="268" t="s">
        <v>1565</v>
      </c>
      <c r="I92" s="135"/>
      <c r="J92" s="135"/>
      <c r="K92" s="251"/>
    </row>
    <row r="93" spans="2:11" outlineLevel="1" x14ac:dyDescent="0.35">
      <c r="B93" s="267" t="s">
        <v>1426</v>
      </c>
      <c r="C93" s="268" t="s">
        <v>1413</v>
      </c>
      <c r="D93" s="135" t="s">
        <v>1566</v>
      </c>
      <c r="E93" s="135"/>
      <c r="F93" s="135" t="s">
        <v>1434</v>
      </c>
      <c r="G93" s="269">
        <v>1.626625</v>
      </c>
      <c r="H93" s="268" t="s">
        <v>1567</v>
      </c>
      <c r="I93" s="135"/>
      <c r="J93" s="135"/>
      <c r="K93" s="251"/>
    </row>
    <row r="94" spans="2:11" outlineLevel="1" x14ac:dyDescent="0.35">
      <c r="B94" s="267" t="s">
        <v>1426</v>
      </c>
      <c r="C94" s="268" t="s">
        <v>1413</v>
      </c>
      <c r="D94" s="135" t="s">
        <v>1568</v>
      </c>
      <c r="E94" s="135"/>
      <c r="F94" s="135" t="s">
        <v>1434</v>
      </c>
      <c r="G94" s="269">
        <v>0.35608299999999998</v>
      </c>
      <c r="H94" s="268" t="s">
        <v>1569</v>
      </c>
      <c r="I94" s="135"/>
      <c r="J94" s="135"/>
      <c r="K94" s="251"/>
    </row>
    <row r="95" spans="2:11" outlineLevel="1" x14ac:dyDescent="0.35">
      <c r="B95" s="267" t="s">
        <v>1426</v>
      </c>
      <c r="C95" s="268" t="s">
        <v>1413</v>
      </c>
      <c r="D95" s="135" t="s">
        <v>1570</v>
      </c>
      <c r="E95" s="135"/>
      <c r="F95" s="135" t="s">
        <v>1434</v>
      </c>
      <c r="G95" s="269">
        <v>0.31586100000000006</v>
      </c>
      <c r="H95" s="268" t="s">
        <v>1571</v>
      </c>
      <c r="I95" s="135"/>
      <c r="J95" s="135"/>
      <c r="K95" s="251"/>
    </row>
    <row r="96" spans="2:11" outlineLevel="1" x14ac:dyDescent="0.35">
      <c r="B96" s="267" t="s">
        <v>1426</v>
      </c>
      <c r="C96" s="268" t="s">
        <v>1413</v>
      </c>
      <c r="D96" s="135" t="s">
        <v>1572</v>
      </c>
      <c r="E96" s="135"/>
      <c r="F96" s="135" t="s">
        <v>1434</v>
      </c>
      <c r="G96" s="269">
        <v>0.69915300000000002</v>
      </c>
      <c r="H96" s="268" t="s">
        <v>1573</v>
      </c>
      <c r="I96" s="135"/>
      <c r="J96" s="135"/>
      <c r="K96" s="251"/>
    </row>
    <row r="97" spans="2:11" outlineLevel="1" x14ac:dyDescent="0.35">
      <c r="B97" s="267" t="s">
        <v>1426</v>
      </c>
      <c r="C97" s="268" t="s">
        <v>1413</v>
      </c>
      <c r="D97" s="135" t="s">
        <v>1574</v>
      </c>
      <c r="E97" s="135"/>
      <c r="F97" s="135" t="s">
        <v>1434</v>
      </c>
      <c r="G97" s="269">
        <v>0.69915300000000002</v>
      </c>
      <c r="H97" s="268" t="s">
        <v>1575</v>
      </c>
      <c r="I97" s="135"/>
      <c r="J97" s="135"/>
      <c r="K97" s="251"/>
    </row>
    <row r="98" spans="2:11" outlineLevel="1" x14ac:dyDescent="0.35">
      <c r="B98" s="267" t="s">
        <v>1426</v>
      </c>
      <c r="C98" s="268" t="s">
        <v>1413</v>
      </c>
      <c r="D98" s="135" t="s">
        <v>1576</v>
      </c>
      <c r="E98" s="135"/>
      <c r="F98" s="135" t="s">
        <v>1434</v>
      </c>
      <c r="G98" s="269">
        <v>0.69915300000000002</v>
      </c>
      <c r="H98" s="268" t="s">
        <v>1577</v>
      </c>
      <c r="I98" s="135"/>
      <c r="J98" s="135"/>
      <c r="K98" s="251"/>
    </row>
    <row r="99" spans="2:11" outlineLevel="1" x14ac:dyDescent="0.35">
      <c r="B99" s="267" t="s">
        <v>1426</v>
      </c>
      <c r="C99" s="268" t="s">
        <v>1578</v>
      </c>
      <c r="D99" s="135" t="s">
        <v>1579</v>
      </c>
      <c r="E99" s="135"/>
      <c r="F99" s="135" t="s">
        <v>1434</v>
      </c>
      <c r="G99" s="269">
        <v>3.9015340000000003</v>
      </c>
      <c r="H99" s="268" t="s">
        <v>1580</v>
      </c>
      <c r="I99" s="135"/>
      <c r="J99" s="135"/>
      <c r="K99" s="251"/>
    </row>
    <row r="100" spans="2:11" outlineLevel="1" x14ac:dyDescent="0.35">
      <c r="B100" s="267" t="s">
        <v>1426</v>
      </c>
      <c r="C100" s="268" t="s">
        <v>1578</v>
      </c>
      <c r="D100" s="135" t="s">
        <v>1581</v>
      </c>
      <c r="E100" s="135"/>
      <c r="F100" s="135" t="s">
        <v>1434</v>
      </c>
      <c r="G100" s="269">
        <v>3.9015340000000003</v>
      </c>
      <c r="H100" s="268" t="s">
        <v>1582</v>
      </c>
      <c r="I100" s="135"/>
      <c r="J100" s="135"/>
      <c r="K100" s="251"/>
    </row>
    <row r="101" spans="2:11" outlineLevel="1" x14ac:dyDescent="0.35">
      <c r="B101" s="267" t="s">
        <v>1426</v>
      </c>
      <c r="C101" s="268" t="s">
        <v>1578</v>
      </c>
      <c r="D101" s="135" t="s">
        <v>1583</v>
      </c>
      <c r="E101" s="135"/>
      <c r="F101" s="135" t="s">
        <v>1434</v>
      </c>
      <c r="G101" s="269">
        <v>3.9015340000000003</v>
      </c>
      <c r="H101" s="268" t="s">
        <v>1584</v>
      </c>
      <c r="I101" s="135"/>
      <c r="J101" s="135"/>
      <c r="K101" s="251"/>
    </row>
    <row r="102" spans="2:11" outlineLevel="1" x14ac:dyDescent="0.35">
      <c r="B102" s="267" t="s">
        <v>1426</v>
      </c>
      <c r="C102" s="268" t="s">
        <v>1578</v>
      </c>
      <c r="D102" s="135" t="s">
        <v>1585</v>
      </c>
      <c r="E102" s="135"/>
      <c r="F102" s="135" t="s">
        <v>1434</v>
      </c>
      <c r="G102" s="269">
        <v>1.626625</v>
      </c>
      <c r="H102" s="268" t="s">
        <v>1586</v>
      </c>
      <c r="I102" s="135"/>
      <c r="J102" s="135"/>
      <c r="K102" s="251"/>
    </row>
    <row r="103" spans="2:11" outlineLevel="1" x14ac:dyDescent="0.35">
      <c r="B103" s="267" t="s">
        <v>1426</v>
      </c>
      <c r="C103" s="268" t="s">
        <v>1578</v>
      </c>
      <c r="D103" s="135" t="s">
        <v>1587</v>
      </c>
      <c r="E103" s="135"/>
      <c r="F103" s="135" t="s">
        <v>1434</v>
      </c>
      <c r="G103" s="269">
        <v>1.3852930000000001</v>
      </c>
      <c r="H103" s="268" t="s">
        <v>1588</v>
      </c>
      <c r="I103" s="135"/>
      <c r="J103" s="135"/>
      <c r="K103" s="251"/>
    </row>
    <row r="104" spans="2:11" outlineLevel="1" x14ac:dyDescent="0.35">
      <c r="B104" s="267" t="s">
        <v>1426</v>
      </c>
      <c r="C104" s="268" t="s">
        <v>1578</v>
      </c>
      <c r="D104" s="135" t="s">
        <v>1589</v>
      </c>
      <c r="E104" s="135"/>
      <c r="F104" s="135" t="s">
        <v>1434</v>
      </c>
      <c r="G104" s="269">
        <v>1.3852930000000001</v>
      </c>
      <c r="H104" s="268" t="s">
        <v>1590</v>
      </c>
      <c r="I104" s="135"/>
      <c r="J104" s="135"/>
      <c r="K104" s="251"/>
    </row>
    <row r="105" spans="2:11" outlineLevel="1" x14ac:dyDescent="0.35">
      <c r="B105" s="267" t="s">
        <v>1426</v>
      </c>
      <c r="C105" s="268" t="s">
        <v>1578</v>
      </c>
      <c r="D105" s="135" t="s">
        <v>1591</v>
      </c>
      <c r="E105" s="135"/>
      <c r="F105" s="135" t="s">
        <v>1434</v>
      </c>
      <c r="G105" s="269">
        <v>1.3852930000000001</v>
      </c>
      <c r="H105" s="268" t="s">
        <v>1592</v>
      </c>
      <c r="I105" s="135"/>
      <c r="J105" s="135"/>
      <c r="K105" s="251"/>
    </row>
    <row r="106" spans="2:11" outlineLevel="1" x14ac:dyDescent="0.35">
      <c r="B106" s="267" t="s">
        <v>1426</v>
      </c>
      <c r="C106" s="268" t="s">
        <v>1578</v>
      </c>
      <c r="D106" s="135" t="s">
        <v>1593</v>
      </c>
      <c r="E106" s="135"/>
      <c r="F106" s="135" t="s">
        <v>1434</v>
      </c>
      <c r="G106" s="269">
        <v>1.626625</v>
      </c>
      <c r="H106" s="268" t="s">
        <v>1594</v>
      </c>
      <c r="I106" s="135"/>
      <c r="J106" s="135"/>
      <c r="K106" s="251"/>
    </row>
    <row r="107" spans="2:11" outlineLevel="1" x14ac:dyDescent="0.35">
      <c r="B107" s="267" t="s">
        <v>1426</v>
      </c>
      <c r="C107" s="268" t="s">
        <v>1578</v>
      </c>
      <c r="D107" s="135" t="s">
        <v>1595</v>
      </c>
      <c r="E107" s="135"/>
      <c r="F107" s="135" t="s">
        <v>1434</v>
      </c>
      <c r="G107" s="269">
        <v>1.626625</v>
      </c>
      <c r="H107" s="268" t="s">
        <v>1596</v>
      </c>
      <c r="I107" s="135"/>
      <c r="J107" s="135"/>
      <c r="K107" s="251"/>
    </row>
    <row r="108" spans="2:11" outlineLevel="1" x14ac:dyDescent="0.35">
      <c r="B108" s="267" t="s">
        <v>1423</v>
      </c>
      <c r="C108" s="268" t="s">
        <v>1448</v>
      </c>
      <c r="D108" s="135" t="s">
        <v>1597</v>
      </c>
      <c r="E108" s="135"/>
      <c r="F108" s="135" t="s">
        <v>1434</v>
      </c>
      <c r="G108" s="269">
        <v>0.28983500000000001</v>
      </c>
      <c r="H108" s="268" t="s">
        <v>1598</v>
      </c>
      <c r="I108" s="135"/>
      <c r="J108" s="135"/>
      <c r="K108" s="251"/>
    </row>
    <row r="109" spans="2:11" outlineLevel="1" x14ac:dyDescent="0.35">
      <c r="B109" s="267" t="s">
        <v>1426</v>
      </c>
      <c r="C109" s="268" t="s">
        <v>1578</v>
      </c>
      <c r="D109" s="135" t="s">
        <v>1599</v>
      </c>
      <c r="E109" s="135"/>
      <c r="F109" s="135" t="s">
        <v>1434</v>
      </c>
      <c r="G109" s="269">
        <v>1.626625</v>
      </c>
      <c r="H109" s="268" t="s">
        <v>1600</v>
      </c>
      <c r="I109" s="135"/>
      <c r="J109" s="135"/>
      <c r="K109" s="251"/>
    </row>
    <row r="110" spans="2:11" outlineLevel="1" x14ac:dyDescent="0.35">
      <c r="B110" s="267" t="s">
        <v>1426</v>
      </c>
      <c r="C110" s="268" t="s">
        <v>1578</v>
      </c>
      <c r="D110" s="135" t="s">
        <v>1601</v>
      </c>
      <c r="E110" s="135"/>
      <c r="F110" s="135" t="s">
        <v>1434</v>
      </c>
      <c r="G110" s="269">
        <v>1.626625</v>
      </c>
      <c r="H110" s="268" t="s">
        <v>1602</v>
      </c>
      <c r="I110" s="135"/>
      <c r="J110" s="135"/>
      <c r="K110" s="251"/>
    </row>
    <row r="111" spans="2:11" outlineLevel="1" x14ac:dyDescent="0.35">
      <c r="B111" s="267" t="s">
        <v>1426</v>
      </c>
      <c r="C111" s="268" t="s">
        <v>1578</v>
      </c>
      <c r="D111" s="135" t="s">
        <v>1603</v>
      </c>
      <c r="E111" s="135"/>
      <c r="F111" s="135" t="s">
        <v>1434</v>
      </c>
      <c r="G111" s="269">
        <v>1.626625</v>
      </c>
      <c r="H111" s="268" t="s">
        <v>1604</v>
      </c>
      <c r="I111" s="135"/>
      <c r="J111" s="135"/>
      <c r="K111" s="251"/>
    </row>
    <row r="112" spans="2:11" outlineLevel="1" x14ac:dyDescent="0.35">
      <c r="B112" s="267" t="s">
        <v>1426</v>
      </c>
      <c r="C112" s="268" t="s">
        <v>1578</v>
      </c>
      <c r="D112" s="135" t="s">
        <v>1605</v>
      </c>
      <c r="E112" s="135"/>
      <c r="F112" s="135" t="s">
        <v>1434</v>
      </c>
      <c r="G112" s="269">
        <v>1.626625</v>
      </c>
      <c r="H112" s="268" t="s">
        <v>1606</v>
      </c>
      <c r="I112" s="135"/>
      <c r="J112" s="135"/>
      <c r="K112" s="251"/>
    </row>
    <row r="113" spans="2:11" outlineLevel="1" x14ac:dyDescent="0.35">
      <c r="B113" s="267" t="s">
        <v>1426</v>
      </c>
      <c r="C113" s="268" t="s">
        <v>1578</v>
      </c>
      <c r="D113" s="135" t="s">
        <v>1607</v>
      </c>
      <c r="E113" s="135"/>
      <c r="F113" s="135" t="s">
        <v>1434</v>
      </c>
      <c r="G113" s="269">
        <v>1.626625</v>
      </c>
      <c r="H113" s="268" t="s">
        <v>1608</v>
      </c>
      <c r="I113" s="135"/>
      <c r="J113" s="135"/>
      <c r="K113" s="251"/>
    </row>
    <row r="114" spans="2:11" outlineLevel="1" x14ac:dyDescent="0.35">
      <c r="B114" s="267" t="s">
        <v>1426</v>
      </c>
      <c r="C114" s="268" t="s">
        <v>1578</v>
      </c>
      <c r="D114" s="135" t="s">
        <v>1609</v>
      </c>
      <c r="E114" s="135"/>
      <c r="F114" s="135" t="s">
        <v>1434</v>
      </c>
      <c r="G114" s="269">
        <v>0.31586100000000006</v>
      </c>
      <c r="H114" s="268" t="s">
        <v>1610</v>
      </c>
      <c r="I114" s="135"/>
      <c r="J114" s="135"/>
      <c r="K114" s="251"/>
    </row>
    <row r="115" spans="2:11" outlineLevel="1" x14ac:dyDescent="0.35">
      <c r="B115" s="267" t="s">
        <v>1426</v>
      </c>
      <c r="C115" s="268" t="s">
        <v>1578</v>
      </c>
      <c r="D115" s="135" t="s">
        <v>1611</v>
      </c>
      <c r="E115" s="135"/>
      <c r="F115" s="135" t="s">
        <v>1434</v>
      </c>
      <c r="G115" s="269">
        <v>0.31586100000000006</v>
      </c>
      <c r="H115" s="268" t="s">
        <v>1612</v>
      </c>
      <c r="I115" s="135"/>
      <c r="J115" s="135"/>
      <c r="K115" s="251"/>
    </row>
    <row r="116" spans="2:11" outlineLevel="1" x14ac:dyDescent="0.35">
      <c r="B116" s="267" t="s">
        <v>1426</v>
      </c>
      <c r="C116" s="268" t="s">
        <v>1578</v>
      </c>
      <c r="D116" s="135" t="s">
        <v>1613</v>
      </c>
      <c r="E116" s="135"/>
      <c r="F116" s="135" t="s">
        <v>1434</v>
      </c>
      <c r="G116" s="269">
        <v>0.31586100000000006</v>
      </c>
      <c r="H116" s="268" t="s">
        <v>1614</v>
      </c>
      <c r="I116" s="135"/>
      <c r="J116" s="135"/>
      <c r="K116" s="251"/>
    </row>
    <row r="117" spans="2:11" outlineLevel="1" x14ac:dyDescent="0.35">
      <c r="B117" s="267" t="s">
        <v>1479</v>
      </c>
      <c r="C117" s="268" t="s">
        <v>1480</v>
      </c>
      <c r="D117" s="135" t="s">
        <v>1615</v>
      </c>
      <c r="E117" s="135"/>
      <c r="F117" s="135" t="s">
        <v>1434</v>
      </c>
      <c r="G117" s="269">
        <v>0.19874400000000003</v>
      </c>
      <c r="H117" s="268" t="s">
        <v>1616</v>
      </c>
      <c r="I117" s="135"/>
      <c r="J117" s="135"/>
      <c r="K117" s="251"/>
    </row>
    <row r="118" spans="2:11" outlineLevel="1" x14ac:dyDescent="0.35">
      <c r="B118" s="267" t="s">
        <v>1479</v>
      </c>
      <c r="C118" s="268" t="s">
        <v>1480</v>
      </c>
      <c r="D118" s="135" t="s">
        <v>1617</v>
      </c>
      <c r="E118" s="135"/>
      <c r="F118" s="135" t="s">
        <v>1434</v>
      </c>
      <c r="G118" s="269">
        <v>0.19874400000000003</v>
      </c>
      <c r="H118" s="268" t="s">
        <v>1618</v>
      </c>
      <c r="I118" s="135"/>
      <c r="J118" s="135"/>
      <c r="K118" s="251"/>
    </row>
    <row r="119" spans="2:11" outlineLevel="1" x14ac:dyDescent="0.35">
      <c r="B119" s="267" t="s">
        <v>1479</v>
      </c>
      <c r="C119" s="268" t="s">
        <v>1480</v>
      </c>
      <c r="D119" s="135" t="s">
        <v>1619</v>
      </c>
      <c r="E119" s="135"/>
      <c r="F119" s="135" t="s">
        <v>1434</v>
      </c>
      <c r="G119" s="269">
        <v>0.14787500000000001</v>
      </c>
      <c r="H119" s="268" t="s">
        <v>1620</v>
      </c>
      <c r="I119" s="135"/>
      <c r="J119" s="135"/>
      <c r="K119" s="251"/>
    </row>
    <row r="120" spans="2:11" outlineLevel="1" x14ac:dyDescent="0.35">
      <c r="B120" s="267" t="s">
        <v>1479</v>
      </c>
      <c r="C120" s="268" t="s">
        <v>1480</v>
      </c>
      <c r="D120" s="135" t="s">
        <v>1621</v>
      </c>
      <c r="E120" s="135"/>
      <c r="F120" s="135" t="s">
        <v>1434</v>
      </c>
      <c r="G120" s="269">
        <v>0.14787500000000001</v>
      </c>
      <c r="H120" s="268" t="s">
        <v>1622</v>
      </c>
      <c r="I120" s="135"/>
      <c r="J120" s="135"/>
      <c r="K120" s="251"/>
    </row>
    <row r="121" spans="2:11" outlineLevel="1" x14ac:dyDescent="0.35">
      <c r="B121" s="267" t="s">
        <v>1423</v>
      </c>
      <c r="C121" s="268" t="s">
        <v>1448</v>
      </c>
      <c r="D121" s="135" t="s">
        <v>1623</v>
      </c>
      <c r="E121" s="135"/>
      <c r="F121" s="135" t="s">
        <v>1434</v>
      </c>
      <c r="G121" s="269">
        <v>0.25789400000000001</v>
      </c>
      <c r="H121" s="268" t="s">
        <v>1624</v>
      </c>
      <c r="I121" s="135"/>
      <c r="J121" s="135"/>
      <c r="K121" s="251"/>
    </row>
    <row r="122" spans="2:11" outlineLevel="1" x14ac:dyDescent="0.35">
      <c r="B122" s="267" t="s">
        <v>1423</v>
      </c>
      <c r="C122" s="268" t="s">
        <v>1448</v>
      </c>
      <c r="D122" s="135" t="s">
        <v>1625</v>
      </c>
      <c r="E122" s="135"/>
      <c r="F122" s="135" t="s">
        <v>1434</v>
      </c>
      <c r="G122" s="269">
        <v>0.23660000000000003</v>
      </c>
      <c r="H122" s="268" t="s">
        <v>1626</v>
      </c>
      <c r="I122" s="135"/>
      <c r="J122" s="135"/>
      <c r="K122" s="251"/>
    </row>
    <row r="123" spans="2:11" outlineLevel="1" x14ac:dyDescent="0.35">
      <c r="B123" s="267" t="s">
        <v>1423</v>
      </c>
      <c r="C123" s="268" t="s">
        <v>1448</v>
      </c>
      <c r="D123" s="135" t="s">
        <v>1627</v>
      </c>
      <c r="E123" s="135"/>
      <c r="F123" s="135" t="s">
        <v>1434</v>
      </c>
      <c r="G123" s="269">
        <v>0.31941000000000003</v>
      </c>
      <c r="H123" s="268" t="s">
        <v>1628</v>
      </c>
      <c r="I123" s="135"/>
      <c r="J123" s="135"/>
      <c r="K123" s="251"/>
    </row>
    <row r="124" spans="2:11" outlineLevel="1" x14ac:dyDescent="0.35">
      <c r="B124" s="267" t="s">
        <v>1423</v>
      </c>
      <c r="C124" s="268" t="s">
        <v>1448</v>
      </c>
      <c r="D124" s="135" t="s">
        <v>1629</v>
      </c>
      <c r="E124" s="135"/>
      <c r="F124" s="135" t="s">
        <v>1434</v>
      </c>
      <c r="G124" s="269">
        <v>0.28983500000000001</v>
      </c>
      <c r="H124" s="268" t="s">
        <v>1630</v>
      </c>
      <c r="I124" s="135"/>
      <c r="J124" s="135"/>
      <c r="K124" s="251"/>
    </row>
    <row r="125" spans="2:11" outlineLevel="1" x14ac:dyDescent="0.35">
      <c r="B125" s="267" t="s">
        <v>1423</v>
      </c>
      <c r="C125" s="268" t="s">
        <v>1448</v>
      </c>
      <c r="D125" s="135" t="s">
        <v>1631</v>
      </c>
      <c r="E125" s="135"/>
      <c r="F125" s="135" t="s">
        <v>1434</v>
      </c>
      <c r="G125" s="269">
        <v>0.28983500000000001</v>
      </c>
      <c r="H125" s="268" t="s">
        <v>1632</v>
      </c>
      <c r="I125" s="135"/>
      <c r="J125" s="135"/>
      <c r="K125" s="251"/>
    </row>
    <row r="126" spans="2:11" outlineLevel="1" x14ac:dyDescent="0.35">
      <c r="B126" s="267" t="s">
        <v>1423</v>
      </c>
      <c r="C126" s="268" t="s">
        <v>1448</v>
      </c>
      <c r="D126" s="135" t="s">
        <v>1633</v>
      </c>
      <c r="E126" s="135"/>
      <c r="F126" s="135" t="s">
        <v>1434</v>
      </c>
      <c r="G126" s="269">
        <v>0.28983500000000001</v>
      </c>
      <c r="H126" s="268" t="s">
        <v>1634</v>
      </c>
      <c r="I126" s="135"/>
      <c r="J126" s="135"/>
      <c r="K126" s="251"/>
    </row>
    <row r="127" spans="2:11" outlineLevel="1" x14ac:dyDescent="0.35">
      <c r="B127" s="267" t="s">
        <v>1423</v>
      </c>
      <c r="C127" s="268" t="s">
        <v>1448</v>
      </c>
      <c r="D127" s="135" t="s">
        <v>1635</v>
      </c>
      <c r="E127" s="135"/>
      <c r="F127" s="135" t="s">
        <v>1434</v>
      </c>
      <c r="G127" s="269">
        <v>0.28983500000000001</v>
      </c>
      <c r="H127" s="268" t="s">
        <v>1636</v>
      </c>
      <c r="I127" s="135"/>
      <c r="J127" s="135"/>
      <c r="K127" s="251"/>
    </row>
    <row r="128" spans="2:11" outlineLevel="1" x14ac:dyDescent="0.35">
      <c r="B128" s="267" t="s">
        <v>1479</v>
      </c>
      <c r="C128" s="268" t="s">
        <v>1480</v>
      </c>
      <c r="D128" s="135" t="s">
        <v>1637</v>
      </c>
      <c r="E128" s="135"/>
      <c r="F128" s="135" t="s">
        <v>1434</v>
      </c>
      <c r="G128" s="269">
        <v>0.14787500000000001</v>
      </c>
      <c r="H128" s="268" t="s">
        <v>1638</v>
      </c>
      <c r="I128" s="135"/>
      <c r="J128" s="135"/>
      <c r="K128" s="251"/>
    </row>
    <row r="129" spans="2:11" outlineLevel="1" x14ac:dyDescent="0.35">
      <c r="B129" s="267" t="s">
        <v>1423</v>
      </c>
      <c r="C129" s="268" t="s">
        <v>1448</v>
      </c>
      <c r="D129" s="135" t="s">
        <v>1639</v>
      </c>
      <c r="E129" s="135"/>
      <c r="F129" s="135" t="s">
        <v>1434</v>
      </c>
      <c r="G129" s="269">
        <v>0.28983500000000001</v>
      </c>
      <c r="H129" s="268" t="s">
        <v>1640</v>
      </c>
      <c r="I129" s="135"/>
      <c r="J129" s="135"/>
      <c r="K129" s="251"/>
    </row>
    <row r="130" spans="2:11" outlineLevel="1" x14ac:dyDescent="0.35">
      <c r="B130" s="267" t="s">
        <v>1423</v>
      </c>
      <c r="C130" s="268" t="s">
        <v>1448</v>
      </c>
      <c r="D130" s="135" t="s">
        <v>1641</v>
      </c>
      <c r="E130" s="135"/>
      <c r="F130" s="135" t="s">
        <v>1434</v>
      </c>
      <c r="G130" s="269">
        <v>0.28983500000000001</v>
      </c>
      <c r="H130" s="268" t="s">
        <v>1642</v>
      </c>
      <c r="I130" s="135"/>
      <c r="J130" s="135"/>
      <c r="K130" s="251"/>
    </row>
    <row r="131" spans="2:11" outlineLevel="1" x14ac:dyDescent="0.35">
      <c r="B131" s="267" t="s">
        <v>1423</v>
      </c>
      <c r="C131" s="268" t="s">
        <v>1448</v>
      </c>
      <c r="D131" s="135" t="s">
        <v>1643</v>
      </c>
      <c r="E131" s="135"/>
      <c r="F131" s="135" t="s">
        <v>1434</v>
      </c>
      <c r="G131" s="269">
        <v>0.26617499999999999</v>
      </c>
      <c r="H131" s="268" t="s">
        <v>1644</v>
      </c>
      <c r="I131" s="135"/>
      <c r="J131" s="135"/>
      <c r="K131" s="251"/>
    </row>
    <row r="132" spans="2:11" outlineLevel="1" x14ac:dyDescent="0.35">
      <c r="B132" s="267" t="s">
        <v>1423</v>
      </c>
      <c r="C132" s="268" t="s">
        <v>1448</v>
      </c>
      <c r="D132" s="135" t="s">
        <v>1645</v>
      </c>
      <c r="E132" s="135"/>
      <c r="F132" s="135" t="s">
        <v>1434</v>
      </c>
      <c r="G132" s="269">
        <v>0.35135100000000002</v>
      </c>
      <c r="H132" s="268" t="s">
        <v>1646</v>
      </c>
      <c r="I132" s="135"/>
      <c r="J132" s="135"/>
      <c r="K132" s="251"/>
    </row>
    <row r="133" spans="2:11" outlineLevel="1" x14ac:dyDescent="0.35">
      <c r="B133" s="267" t="s">
        <v>1423</v>
      </c>
      <c r="C133" s="268" t="s">
        <v>1448</v>
      </c>
      <c r="D133" s="135" t="s">
        <v>1647</v>
      </c>
      <c r="E133" s="135"/>
      <c r="F133" s="135" t="s">
        <v>1434</v>
      </c>
      <c r="G133" s="269">
        <v>0.28983500000000001</v>
      </c>
      <c r="H133" s="268" t="s">
        <v>1648</v>
      </c>
      <c r="I133" s="135"/>
      <c r="J133" s="135"/>
      <c r="K133" s="251"/>
    </row>
    <row r="134" spans="2:11" outlineLevel="1" x14ac:dyDescent="0.35">
      <c r="B134" s="267" t="s">
        <v>1479</v>
      </c>
      <c r="C134" s="268" t="s">
        <v>1480</v>
      </c>
      <c r="D134" s="135" t="s">
        <v>1649</v>
      </c>
      <c r="E134" s="135"/>
      <c r="F134" s="135" t="s">
        <v>1434</v>
      </c>
      <c r="G134" s="269">
        <v>0.14787500000000001</v>
      </c>
      <c r="H134" s="268" t="s">
        <v>1650</v>
      </c>
      <c r="I134" s="135"/>
      <c r="J134" s="135"/>
      <c r="K134" s="251"/>
    </row>
    <row r="135" spans="2:11" outlineLevel="1" x14ac:dyDescent="0.35">
      <c r="B135" s="267" t="s">
        <v>1423</v>
      </c>
      <c r="C135" s="268" t="s">
        <v>1414</v>
      </c>
      <c r="D135" s="135" t="s">
        <v>1651</v>
      </c>
      <c r="E135" s="135"/>
      <c r="F135" s="135" t="s">
        <v>1434</v>
      </c>
      <c r="G135" s="269">
        <v>0.81863599999999992</v>
      </c>
      <c r="H135" s="268" t="s">
        <v>1652</v>
      </c>
      <c r="I135" s="135"/>
      <c r="J135" s="135"/>
      <c r="K135" s="251"/>
    </row>
    <row r="136" spans="2:11" outlineLevel="1" x14ac:dyDescent="0.35">
      <c r="B136" s="267" t="s">
        <v>1423</v>
      </c>
      <c r="C136" s="268" t="s">
        <v>1414</v>
      </c>
      <c r="D136" s="135" t="s">
        <v>1653</v>
      </c>
      <c r="E136" s="135"/>
      <c r="F136" s="135" t="s">
        <v>1434</v>
      </c>
      <c r="G136" s="269">
        <v>1.132131</v>
      </c>
      <c r="H136" s="268" t="s">
        <v>1654</v>
      </c>
      <c r="I136" s="135"/>
      <c r="J136" s="135"/>
      <c r="K136" s="251"/>
    </row>
    <row r="137" spans="2:11" outlineLevel="1" x14ac:dyDescent="0.35">
      <c r="B137" s="267" t="s">
        <v>1423</v>
      </c>
      <c r="C137" s="268" t="s">
        <v>1414</v>
      </c>
      <c r="D137" s="135" t="s">
        <v>1655</v>
      </c>
      <c r="E137" s="135"/>
      <c r="F137" s="135" t="s">
        <v>1434</v>
      </c>
      <c r="G137" s="269">
        <v>1.5591940000000002</v>
      </c>
      <c r="H137" s="268" t="s">
        <v>1656</v>
      </c>
      <c r="I137" s="135"/>
      <c r="J137" s="135"/>
      <c r="K137" s="251"/>
    </row>
    <row r="138" spans="2:11" outlineLevel="1" x14ac:dyDescent="0.35">
      <c r="B138" s="267" t="s">
        <v>1423</v>
      </c>
      <c r="C138" s="268" t="s">
        <v>1414</v>
      </c>
      <c r="D138" s="135" t="s">
        <v>1657</v>
      </c>
      <c r="E138" s="135"/>
      <c r="F138" s="135" t="s">
        <v>1434</v>
      </c>
      <c r="G138" s="269">
        <v>1.083628</v>
      </c>
      <c r="H138" s="268" t="s">
        <v>1658</v>
      </c>
      <c r="I138" s="135"/>
      <c r="J138" s="135"/>
      <c r="K138" s="251"/>
    </row>
    <row r="139" spans="2:11" outlineLevel="1" x14ac:dyDescent="0.35">
      <c r="B139" s="267" t="s">
        <v>1423</v>
      </c>
      <c r="C139" s="268" t="s">
        <v>1414</v>
      </c>
      <c r="D139" s="135" t="s">
        <v>1659</v>
      </c>
      <c r="E139" s="135"/>
      <c r="F139" s="135" t="s">
        <v>1434</v>
      </c>
      <c r="G139" s="269">
        <v>0.84466200000000002</v>
      </c>
      <c r="H139" s="268" t="s">
        <v>1660</v>
      </c>
      <c r="I139" s="135"/>
      <c r="J139" s="135"/>
      <c r="K139" s="251"/>
    </row>
    <row r="140" spans="2:11" outlineLevel="1" x14ac:dyDescent="0.35">
      <c r="B140" s="267" t="s">
        <v>1423</v>
      </c>
      <c r="C140" s="268" t="s">
        <v>1414</v>
      </c>
      <c r="D140" s="135" t="s">
        <v>1661</v>
      </c>
      <c r="E140" s="135"/>
      <c r="F140" s="135" t="s">
        <v>1434</v>
      </c>
      <c r="G140" s="269">
        <v>0.51342200000000005</v>
      </c>
      <c r="H140" s="268" t="s">
        <v>1662</v>
      </c>
      <c r="I140" s="135"/>
      <c r="J140" s="135"/>
      <c r="K140" s="251"/>
    </row>
    <row r="141" spans="2:11" outlineLevel="1" x14ac:dyDescent="0.35">
      <c r="B141" s="267" t="s">
        <v>1423</v>
      </c>
      <c r="C141" s="268" t="s">
        <v>1414</v>
      </c>
      <c r="D141" s="135" t="s">
        <v>1663</v>
      </c>
      <c r="E141" s="135"/>
      <c r="F141" s="135" t="s">
        <v>1434</v>
      </c>
      <c r="G141" s="269">
        <v>0.47083400000000003</v>
      </c>
      <c r="H141" s="268" t="s">
        <v>1664</v>
      </c>
      <c r="I141" s="135"/>
      <c r="J141" s="135"/>
      <c r="K141" s="251"/>
    </row>
    <row r="142" spans="2:11" outlineLevel="1" x14ac:dyDescent="0.35">
      <c r="B142" s="267" t="s">
        <v>1479</v>
      </c>
      <c r="C142" s="268" t="s">
        <v>1480</v>
      </c>
      <c r="D142" s="135" t="s">
        <v>1665</v>
      </c>
      <c r="E142" s="135"/>
      <c r="F142" s="135" t="s">
        <v>1434</v>
      </c>
      <c r="G142" s="269">
        <v>0.14787500000000001</v>
      </c>
      <c r="H142" s="268" t="s">
        <v>1666</v>
      </c>
      <c r="I142" s="135"/>
      <c r="J142" s="135"/>
      <c r="K142" s="251"/>
    </row>
    <row r="143" spans="2:11" outlineLevel="1" x14ac:dyDescent="0.35">
      <c r="B143" s="267" t="s">
        <v>1423</v>
      </c>
      <c r="C143" s="268" t="s">
        <v>1414</v>
      </c>
      <c r="D143" s="135" t="s">
        <v>1667</v>
      </c>
      <c r="E143" s="135"/>
      <c r="F143" s="135" t="s">
        <v>1434</v>
      </c>
      <c r="G143" s="269">
        <v>4.5640140000000002</v>
      </c>
      <c r="H143" s="268" t="s">
        <v>1668</v>
      </c>
      <c r="I143" s="135"/>
      <c r="J143" s="135"/>
      <c r="K143" s="251"/>
    </row>
    <row r="144" spans="2:11" outlineLevel="1" x14ac:dyDescent="0.35">
      <c r="B144" s="267" t="s">
        <v>1423</v>
      </c>
      <c r="C144" s="268" t="s">
        <v>1414</v>
      </c>
      <c r="D144" s="135" t="s">
        <v>1669</v>
      </c>
      <c r="E144" s="135"/>
      <c r="F144" s="135" t="s">
        <v>1434</v>
      </c>
      <c r="G144" s="269">
        <v>0.81272100000000014</v>
      </c>
      <c r="H144" s="268" t="s">
        <v>1670</v>
      </c>
      <c r="I144" s="135"/>
      <c r="J144" s="135"/>
      <c r="K144" s="251"/>
    </row>
    <row r="145" spans="2:11" outlineLevel="1" x14ac:dyDescent="0.35">
      <c r="B145" s="267" t="s">
        <v>1479</v>
      </c>
      <c r="C145" s="268" t="s">
        <v>1480</v>
      </c>
      <c r="D145" s="135" t="s">
        <v>1671</v>
      </c>
      <c r="E145" s="135"/>
      <c r="F145" s="135" t="s">
        <v>1434</v>
      </c>
      <c r="G145" s="269">
        <v>0.14787500000000001</v>
      </c>
      <c r="H145" s="268" t="s">
        <v>1672</v>
      </c>
      <c r="I145" s="135"/>
      <c r="J145" s="135"/>
      <c r="K145" s="251"/>
    </row>
    <row r="146" spans="2:11" outlineLevel="1" x14ac:dyDescent="0.35">
      <c r="B146" s="267" t="s">
        <v>1479</v>
      </c>
      <c r="C146" s="268" t="s">
        <v>1480</v>
      </c>
      <c r="D146" s="135" t="s">
        <v>1673</v>
      </c>
      <c r="E146" s="135"/>
      <c r="F146" s="135" t="s">
        <v>1434</v>
      </c>
      <c r="G146" s="269">
        <v>0.14787500000000001</v>
      </c>
      <c r="H146" s="268" t="s">
        <v>1674</v>
      </c>
      <c r="I146" s="135"/>
      <c r="J146" s="135"/>
      <c r="K146" s="251"/>
    </row>
    <row r="147" spans="2:11" outlineLevel="1" x14ac:dyDescent="0.35">
      <c r="B147" s="267" t="s">
        <v>1423</v>
      </c>
      <c r="C147" s="268" t="s">
        <v>1414</v>
      </c>
      <c r="D147" s="135" t="s">
        <v>1675</v>
      </c>
      <c r="E147" s="135"/>
      <c r="F147" s="135" t="s">
        <v>1434</v>
      </c>
      <c r="G147" s="269">
        <v>0.43889300000000003</v>
      </c>
      <c r="H147" s="268" t="s">
        <v>1676</v>
      </c>
      <c r="I147" s="135"/>
      <c r="J147" s="135"/>
      <c r="K147" s="251"/>
    </row>
    <row r="148" spans="2:11" outlineLevel="1" x14ac:dyDescent="0.35">
      <c r="B148" s="267" t="s">
        <v>1423</v>
      </c>
      <c r="C148" s="268" t="s">
        <v>1414</v>
      </c>
      <c r="D148" s="135" t="s">
        <v>1677</v>
      </c>
      <c r="E148" s="135"/>
      <c r="F148" s="135" t="s">
        <v>1434</v>
      </c>
      <c r="G148" s="269">
        <v>0.43889300000000003</v>
      </c>
      <c r="H148" s="268" t="s">
        <v>1678</v>
      </c>
      <c r="I148" s="135"/>
      <c r="J148" s="135"/>
      <c r="K148" s="251"/>
    </row>
    <row r="149" spans="2:11" outlineLevel="1" x14ac:dyDescent="0.35">
      <c r="B149" s="267" t="s">
        <v>1479</v>
      </c>
      <c r="C149" s="268" t="s">
        <v>1480</v>
      </c>
      <c r="D149" s="135" t="s">
        <v>1679</v>
      </c>
      <c r="E149" s="135"/>
      <c r="F149" s="135" t="s">
        <v>1434</v>
      </c>
      <c r="G149" s="269">
        <v>0.14787500000000001</v>
      </c>
      <c r="H149" s="268" t="s">
        <v>1680</v>
      </c>
      <c r="I149" s="135"/>
      <c r="J149" s="135"/>
      <c r="K149" s="251"/>
    </row>
    <row r="150" spans="2:11" outlineLevel="1" x14ac:dyDescent="0.35">
      <c r="B150" s="267" t="s">
        <v>1479</v>
      </c>
      <c r="C150" s="268" t="s">
        <v>1480</v>
      </c>
      <c r="D150" s="135" t="s">
        <v>1681</v>
      </c>
      <c r="E150" s="135"/>
      <c r="F150" s="135" t="s">
        <v>1434</v>
      </c>
      <c r="G150" s="269">
        <v>0.14787500000000001</v>
      </c>
      <c r="H150" s="268" t="s">
        <v>1682</v>
      </c>
      <c r="I150" s="135"/>
      <c r="J150" s="135"/>
      <c r="K150" s="251"/>
    </row>
    <row r="151" spans="2:11" outlineLevel="1" x14ac:dyDescent="0.35">
      <c r="B151" s="267" t="s">
        <v>1423</v>
      </c>
      <c r="C151" s="268" t="s">
        <v>1414</v>
      </c>
      <c r="D151" s="135" t="s">
        <v>1683</v>
      </c>
      <c r="E151" s="135"/>
      <c r="F151" s="135" t="s">
        <v>1434</v>
      </c>
      <c r="G151" s="269">
        <v>0.43179499999999998</v>
      </c>
      <c r="H151" s="268" t="s">
        <v>1684</v>
      </c>
      <c r="I151" s="135"/>
      <c r="J151" s="135"/>
      <c r="K151" s="251"/>
    </row>
    <row r="152" spans="2:11" outlineLevel="1" x14ac:dyDescent="0.35">
      <c r="B152" s="267" t="s">
        <v>1423</v>
      </c>
      <c r="C152" s="268" t="s">
        <v>1414</v>
      </c>
      <c r="D152" s="135" t="s">
        <v>1685</v>
      </c>
      <c r="E152" s="135"/>
      <c r="F152" s="135" t="s">
        <v>1434</v>
      </c>
      <c r="G152" s="269">
        <v>2.0276619999999999</v>
      </c>
      <c r="H152" s="268" t="s">
        <v>1686</v>
      </c>
      <c r="I152" s="135"/>
      <c r="J152" s="135"/>
      <c r="K152" s="251"/>
    </row>
    <row r="153" spans="2:11" outlineLevel="1" x14ac:dyDescent="0.35">
      <c r="B153" s="267" t="s">
        <v>1423</v>
      </c>
      <c r="C153" s="268" t="s">
        <v>1414</v>
      </c>
      <c r="D153" s="135" t="s">
        <v>1687</v>
      </c>
      <c r="E153" s="135"/>
      <c r="F153" s="135" t="s">
        <v>1434</v>
      </c>
      <c r="G153" s="269">
        <v>2.0276619999999999</v>
      </c>
      <c r="H153" s="268" t="s">
        <v>1688</v>
      </c>
      <c r="I153" s="135"/>
      <c r="J153" s="135"/>
      <c r="K153" s="251"/>
    </row>
    <row r="154" spans="2:11" outlineLevel="1" x14ac:dyDescent="0.35">
      <c r="B154" s="267" t="s">
        <v>1423</v>
      </c>
      <c r="C154" s="268" t="s">
        <v>1414</v>
      </c>
      <c r="D154" s="135" t="s">
        <v>1689</v>
      </c>
      <c r="E154" s="135"/>
      <c r="F154" s="135" t="s">
        <v>1434</v>
      </c>
      <c r="G154" s="269">
        <v>0.53234999999999999</v>
      </c>
      <c r="H154" s="268" t="s">
        <v>1690</v>
      </c>
      <c r="I154" s="135"/>
      <c r="J154" s="135"/>
      <c r="K154" s="251"/>
    </row>
    <row r="155" spans="2:11" outlineLevel="1" x14ac:dyDescent="0.35">
      <c r="B155" s="267" t="s">
        <v>1423</v>
      </c>
      <c r="C155" s="268" t="s">
        <v>1414</v>
      </c>
      <c r="D155" s="135" t="s">
        <v>1691</v>
      </c>
      <c r="E155" s="135"/>
      <c r="F155" s="135" t="s">
        <v>1434</v>
      </c>
      <c r="G155" s="269">
        <v>0.64946700000000013</v>
      </c>
      <c r="H155" s="268" t="s">
        <v>1692</v>
      </c>
      <c r="I155" s="135"/>
      <c r="J155" s="135"/>
      <c r="K155" s="251"/>
    </row>
    <row r="156" spans="2:11" outlineLevel="1" x14ac:dyDescent="0.35">
      <c r="B156" s="267" t="s">
        <v>1423</v>
      </c>
      <c r="C156" s="268" t="s">
        <v>1414</v>
      </c>
      <c r="D156" s="135" t="s">
        <v>1693</v>
      </c>
      <c r="E156" s="135"/>
      <c r="F156" s="135" t="s">
        <v>1434</v>
      </c>
      <c r="G156" s="269">
        <v>0.43179499999999998</v>
      </c>
      <c r="H156" s="268" t="s">
        <v>1694</v>
      </c>
      <c r="I156" s="135"/>
      <c r="J156" s="135"/>
      <c r="K156" s="251"/>
    </row>
    <row r="157" spans="2:11" outlineLevel="1" x14ac:dyDescent="0.35">
      <c r="B157" s="267" t="s">
        <v>1423</v>
      </c>
      <c r="C157" s="268" t="s">
        <v>1414</v>
      </c>
      <c r="D157" s="135" t="s">
        <v>1695</v>
      </c>
      <c r="E157" s="135"/>
      <c r="F157" s="135" t="s">
        <v>1434</v>
      </c>
      <c r="G157" s="269">
        <v>0.49094500000000002</v>
      </c>
      <c r="H157" s="268" t="s">
        <v>1696</v>
      </c>
      <c r="I157" s="135"/>
      <c r="J157" s="135"/>
      <c r="K157" s="251"/>
    </row>
    <row r="158" spans="2:11" outlineLevel="1" x14ac:dyDescent="0.35">
      <c r="B158" s="267" t="s">
        <v>1423</v>
      </c>
      <c r="C158" s="268" t="s">
        <v>1697</v>
      </c>
      <c r="D158" s="135" t="s">
        <v>1698</v>
      </c>
      <c r="E158" s="135"/>
      <c r="F158" s="135" t="s">
        <v>1434</v>
      </c>
      <c r="G158" s="269">
        <v>0.89434800000000003</v>
      </c>
      <c r="H158" s="268" t="s">
        <v>1699</v>
      </c>
      <c r="I158" s="135"/>
      <c r="J158" s="135"/>
      <c r="K158" s="251"/>
    </row>
    <row r="159" spans="2:11" outlineLevel="1" x14ac:dyDescent="0.35">
      <c r="B159" s="267" t="s">
        <v>1423</v>
      </c>
      <c r="C159" s="268" t="s">
        <v>1697</v>
      </c>
      <c r="D159" s="135" t="s">
        <v>1700</v>
      </c>
      <c r="E159" s="135"/>
      <c r="F159" s="135" t="s">
        <v>1434</v>
      </c>
      <c r="G159" s="269">
        <v>1.2291369999999999</v>
      </c>
      <c r="H159" s="268" t="s">
        <v>1701</v>
      </c>
      <c r="I159" s="135"/>
      <c r="J159" s="135"/>
      <c r="K159" s="251"/>
    </row>
    <row r="160" spans="2:11" outlineLevel="1" x14ac:dyDescent="0.35">
      <c r="B160" s="267" t="s">
        <v>1423</v>
      </c>
      <c r="C160" s="268" t="s">
        <v>1697</v>
      </c>
      <c r="D160" s="135" t="s">
        <v>1702</v>
      </c>
      <c r="E160" s="135"/>
      <c r="F160" s="135" t="s">
        <v>1434</v>
      </c>
      <c r="G160" s="269">
        <v>1.0031840000000001</v>
      </c>
      <c r="H160" s="268" t="s">
        <v>1703</v>
      </c>
      <c r="I160" s="135"/>
      <c r="J160" s="135"/>
      <c r="K160" s="251"/>
    </row>
    <row r="161" spans="2:11" outlineLevel="1" x14ac:dyDescent="0.35">
      <c r="B161" s="267" t="s">
        <v>1423</v>
      </c>
      <c r="C161" s="268" t="s">
        <v>1697</v>
      </c>
      <c r="D161" s="135" t="s">
        <v>1704</v>
      </c>
      <c r="E161" s="135"/>
      <c r="F161" s="135" t="s">
        <v>1434</v>
      </c>
      <c r="G161" s="269">
        <v>1.4160510000000002</v>
      </c>
      <c r="H161" s="268" t="s">
        <v>1705</v>
      </c>
      <c r="I161" s="135"/>
      <c r="J161" s="135"/>
      <c r="K161" s="251"/>
    </row>
    <row r="162" spans="2:11" outlineLevel="1" x14ac:dyDescent="0.35">
      <c r="B162" s="267" t="s">
        <v>1423</v>
      </c>
      <c r="C162" s="268" t="s">
        <v>1697</v>
      </c>
      <c r="D162" s="135" t="s">
        <v>1706</v>
      </c>
      <c r="E162" s="135"/>
      <c r="F162" s="135" t="s">
        <v>1434</v>
      </c>
      <c r="G162" s="269">
        <v>1.634906</v>
      </c>
      <c r="H162" s="268" t="s">
        <v>1707</v>
      </c>
      <c r="I162" s="135"/>
      <c r="J162" s="135"/>
      <c r="K162" s="251"/>
    </row>
    <row r="163" spans="2:11" outlineLevel="1" x14ac:dyDescent="0.35">
      <c r="B163" s="267" t="s">
        <v>1423</v>
      </c>
      <c r="C163" s="268" t="s">
        <v>1697</v>
      </c>
      <c r="D163" s="135" t="s">
        <v>1708</v>
      </c>
      <c r="E163" s="135"/>
      <c r="F163" s="135" t="s">
        <v>1434</v>
      </c>
      <c r="G163" s="269">
        <v>1.3214110000000001</v>
      </c>
      <c r="H163" s="268" t="s">
        <v>1709</v>
      </c>
      <c r="I163" s="135"/>
      <c r="J163" s="135"/>
      <c r="K163" s="251"/>
    </row>
    <row r="164" spans="2:11" outlineLevel="1" x14ac:dyDescent="0.35">
      <c r="B164" s="267" t="s">
        <v>1423</v>
      </c>
      <c r="C164" s="268" t="s">
        <v>1697</v>
      </c>
      <c r="D164" s="135" t="s">
        <v>1710</v>
      </c>
      <c r="E164" s="135"/>
      <c r="F164" s="135" t="s">
        <v>1434</v>
      </c>
      <c r="G164" s="269">
        <v>1.7863300000000002</v>
      </c>
      <c r="H164" s="268" t="s">
        <v>1711</v>
      </c>
      <c r="I164" s="135"/>
      <c r="J164" s="135"/>
      <c r="K164" s="251"/>
    </row>
    <row r="165" spans="2:11" outlineLevel="1" x14ac:dyDescent="0.35">
      <c r="B165" s="267" t="s">
        <v>1423</v>
      </c>
      <c r="C165" s="268" t="s">
        <v>1697</v>
      </c>
      <c r="D165" s="135" t="s">
        <v>1712</v>
      </c>
      <c r="E165" s="135"/>
      <c r="F165" s="135" t="s">
        <v>1434</v>
      </c>
      <c r="G165" s="269">
        <v>1.7863300000000002</v>
      </c>
      <c r="H165" s="268" t="s">
        <v>1713</v>
      </c>
      <c r="I165" s="135"/>
      <c r="J165" s="135"/>
      <c r="K165" s="251"/>
    </row>
    <row r="166" spans="2:11" outlineLevel="1" x14ac:dyDescent="0.35">
      <c r="B166" s="267" t="s">
        <v>1423</v>
      </c>
      <c r="C166" s="268" t="s">
        <v>1697</v>
      </c>
      <c r="D166" s="135" t="s">
        <v>1714</v>
      </c>
      <c r="E166" s="135"/>
      <c r="F166" s="135" t="s">
        <v>1434</v>
      </c>
      <c r="G166" s="269">
        <v>1.7863300000000002</v>
      </c>
      <c r="H166" s="268" t="s">
        <v>1715</v>
      </c>
      <c r="I166" s="135"/>
      <c r="J166" s="135"/>
      <c r="K166" s="251"/>
    </row>
    <row r="167" spans="2:11" outlineLevel="1" x14ac:dyDescent="0.35">
      <c r="B167" s="267" t="s">
        <v>1423</v>
      </c>
      <c r="C167" s="268" t="s">
        <v>1697</v>
      </c>
      <c r="D167" s="135" t="s">
        <v>1716</v>
      </c>
      <c r="E167" s="135"/>
      <c r="F167" s="135" t="s">
        <v>1434</v>
      </c>
      <c r="G167" s="269">
        <v>2.5020450000000003</v>
      </c>
      <c r="H167" s="268" t="s">
        <v>1717</v>
      </c>
      <c r="I167" s="135"/>
      <c r="J167" s="135"/>
      <c r="K167" s="251"/>
    </row>
    <row r="168" spans="2:11" outlineLevel="1" x14ac:dyDescent="0.35">
      <c r="B168" s="267" t="s">
        <v>1423</v>
      </c>
      <c r="C168" s="268" t="s">
        <v>1697</v>
      </c>
      <c r="D168" s="135" t="s">
        <v>1718</v>
      </c>
      <c r="E168" s="135"/>
      <c r="F168" s="135" t="s">
        <v>1434</v>
      </c>
      <c r="G168" s="269">
        <v>2.5020450000000003</v>
      </c>
      <c r="H168" s="268" t="s">
        <v>1719</v>
      </c>
      <c r="I168" s="135"/>
      <c r="J168" s="135"/>
      <c r="K168" s="251"/>
    </row>
    <row r="169" spans="2:11" outlineLevel="1" x14ac:dyDescent="0.35">
      <c r="B169" s="267" t="s">
        <v>1423</v>
      </c>
      <c r="C169" s="268" t="s">
        <v>1697</v>
      </c>
      <c r="D169" s="135" t="s">
        <v>1720</v>
      </c>
      <c r="E169" s="135"/>
      <c r="F169" s="135" t="s">
        <v>1434</v>
      </c>
      <c r="G169" s="269">
        <v>2.5020450000000003</v>
      </c>
      <c r="H169" s="268" t="s">
        <v>1721</v>
      </c>
      <c r="I169" s="135"/>
      <c r="J169" s="135"/>
      <c r="K169" s="251"/>
    </row>
    <row r="170" spans="2:11" outlineLevel="1" x14ac:dyDescent="0.35">
      <c r="B170" s="267" t="s">
        <v>1423</v>
      </c>
      <c r="C170" s="268" t="s">
        <v>1697</v>
      </c>
      <c r="D170" s="135" t="s">
        <v>1722</v>
      </c>
      <c r="E170" s="135"/>
      <c r="F170" s="135" t="s">
        <v>1434</v>
      </c>
      <c r="G170" s="269">
        <v>0.64710100000000004</v>
      </c>
      <c r="H170" s="268" t="s">
        <v>1723</v>
      </c>
      <c r="I170" s="135"/>
      <c r="J170" s="135"/>
      <c r="K170" s="251"/>
    </row>
    <row r="171" spans="2:11" outlineLevel="1" x14ac:dyDescent="0.35">
      <c r="B171" s="267" t="s">
        <v>1423</v>
      </c>
      <c r="C171" s="268" t="s">
        <v>1697</v>
      </c>
      <c r="D171" s="135" t="s">
        <v>1724</v>
      </c>
      <c r="E171" s="135"/>
      <c r="F171" s="135" t="s">
        <v>1434</v>
      </c>
      <c r="G171" s="269">
        <v>0.30758000000000002</v>
      </c>
      <c r="H171" s="268" t="s">
        <v>1725</v>
      </c>
      <c r="I171" s="135"/>
      <c r="J171" s="135"/>
      <c r="K171" s="251"/>
    </row>
    <row r="172" spans="2:11" outlineLevel="1" x14ac:dyDescent="0.35">
      <c r="B172" s="267" t="s">
        <v>1423</v>
      </c>
      <c r="C172" s="268" t="s">
        <v>1697</v>
      </c>
      <c r="D172" s="135" t="s">
        <v>1726</v>
      </c>
      <c r="E172" s="135"/>
      <c r="F172" s="135" t="s">
        <v>1434</v>
      </c>
      <c r="G172" s="269">
        <v>0.126581</v>
      </c>
      <c r="H172" s="268" t="s">
        <v>1727</v>
      </c>
      <c r="I172" s="135"/>
      <c r="J172" s="135"/>
      <c r="K172" s="251"/>
    </row>
    <row r="173" spans="2:11" outlineLevel="1" x14ac:dyDescent="0.35">
      <c r="B173" s="267" t="s">
        <v>1423</v>
      </c>
      <c r="C173" s="268" t="s">
        <v>1697</v>
      </c>
      <c r="D173" s="135" t="s">
        <v>1728</v>
      </c>
      <c r="E173" s="135"/>
      <c r="F173" s="135" t="s">
        <v>1434</v>
      </c>
      <c r="G173" s="269">
        <v>0.10055500000000001</v>
      </c>
      <c r="H173" s="268" t="s">
        <v>1729</v>
      </c>
      <c r="I173" s="135"/>
      <c r="J173" s="135"/>
      <c r="K173" s="251"/>
    </row>
    <row r="174" spans="2:11" outlineLevel="1" x14ac:dyDescent="0.35">
      <c r="B174" s="267" t="s">
        <v>1423</v>
      </c>
      <c r="C174" s="268" t="s">
        <v>1697</v>
      </c>
      <c r="D174" s="135" t="s">
        <v>1730</v>
      </c>
      <c r="E174" s="135"/>
      <c r="F174" s="135" t="s">
        <v>1434</v>
      </c>
      <c r="G174" s="269">
        <v>0.55482699999999996</v>
      </c>
      <c r="H174" s="268" t="s">
        <v>1731</v>
      </c>
      <c r="I174" s="135"/>
      <c r="J174" s="135"/>
      <c r="K174" s="251"/>
    </row>
    <row r="175" spans="2:11" outlineLevel="1" x14ac:dyDescent="0.35">
      <c r="B175" s="267" t="s">
        <v>1423</v>
      </c>
      <c r="C175" s="268" t="s">
        <v>1697</v>
      </c>
      <c r="D175" s="135" t="s">
        <v>1732</v>
      </c>
      <c r="E175" s="135"/>
      <c r="F175" s="135" t="s">
        <v>1434</v>
      </c>
      <c r="G175" s="269">
        <v>0.47911500000000007</v>
      </c>
      <c r="H175" s="268" t="s">
        <v>1733</v>
      </c>
      <c r="I175" s="135"/>
      <c r="J175" s="135"/>
      <c r="K175" s="251"/>
    </row>
    <row r="176" spans="2:11" outlineLevel="1" x14ac:dyDescent="0.35">
      <c r="B176" s="267" t="s">
        <v>1423</v>
      </c>
      <c r="C176" s="268" t="s">
        <v>1697</v>
      </c>
      <c r="D176" s="135" t="s">
        <v>1734</v>
      </c>
      <c r="E176" s="135"/>
      <c r="F176" s="135" t="s">
        <v>1434</v>
      </c>
      <c r="G176" s="269">
        <v>0.47911500000000007</v>
      </c>
      <c r="H176" s="268" t="s">
        <v>1735</v>
      </c>
      <c r="I176" s="135"/>
      <c r="J176" s="135"/>
      <c r="K176" s="251"/>
    </row>
    <row r="177" spans="2:11" outlineLevel="1" x14ac:dyDescent="0.35">
      <c r="B177" s="267" t="s">
        <v>1423</v>
      </c>
      <c r="C177" s="268" t="s">
        <v>1697</v>
      </c>
      <c r="D177" s="135" t="s">
        <v>1736</v>
      </c>
      <c r="E177" s="135"/>
      <c r="F177" s="135" t="s">
        <v>1434</v>
      </c>
      <c r="G177" s="269">
        <v>0.47911500000000007</v>
      </c>
      <c r="H177" s="268" t="s">
        <v>1737</v>
      </c>
      <c r="I177" s="135"/>
      <c r="J177" s="135"/>
      <c r="K177" s="251"/>
    </row>
    <row r="178" spans="2:11" outlineLevel="1" x14ac:dyDescent="0.35">
      <c r="B178" s="267" t="s">
        <v>1423</v>
      </c>
      <c r="C178" s="268" t="s">
        <v>1697</v>
      </c>
      <c r="D178" s="135" t="s">
        <v>1738</v>
      </c>
      <c r="E178" s="135"/>
      <c r="F178" s="135" t="s">
        <v>1434</v>
      </c>
      <c r="G178" s="269">
        <v>0.92747200000000007</v>
      </c>
      <c r="H178" s="268" t="s">
        <v>1739</v>
      </c>
      <c r="I178" s="135"/>
      <c r="J178" s="135"/>
      <c r="K178" s="251"/>
    </row>
    <row r="179" spans="2:11" outlineLevel="1" x14ac:dyDescent="0.35">
      <c r="B179" s="267" t="s">
        <v>1423</v>
      </c>
      <c r="C179" s="268" t="s">
        <v>1697</v>
      </c>
      <c r="D179" s="135" t="s">
        <v>1740</v>
      </c>
      <c r="E179" s="135"/>
      <c r="F179" s="135" t="s">
        <v>1434</v>
      </c>
      <c r="G179" s="269">
        <v>0.67076099999999994</v>
      </c>
      <c r="H179" s="268" t="s">
        <v>1741</v>
      </c>
      <c r="I179" s="135"/>
      <c r="J179" s="135"/>
      <c r="K179" s="251"/>
    </row>
    <row r="180" spans="2:11" outlineLevel="1" x14ac:dyDescent="0.35">
      <c r="B180" s="267" t="s">
        <v>1423</v>
      </c>
      <c r="C180" s="268" t="s">
        <v>1697</v>
      </c>
      <c r="D180" s="135" t="s">
        <v>1742</v>
      </c>
      <c r="E180" s="135"/>
      <c r="F180" s="135" t="s">
        <v>1434</v>
      </c>
      <c r="G180" s="269">
        <v>0.67076099999999994</v>
      </c>
      <c r="H180" s="268" t="s">
        <v>1743</v>
      </c>
      <c r="I180" s="135"/>
      <c r="J180" s="135"/>
      <c r="K180" s="251"/>
    </row>
    <row r="181" spans="2:11" outlineLevel="1" x14ac:dyDescent="0.35">
      <c r="B181" s="267" t="s">
        <v>1423</v>
      </c>
      <c r="C181" s="268" t="s">
        <v>1697</v>
      </c>
      <c r="D181" s="135" t="s">
        <v>1744</v>
      </c>
      <c r="E181" s="135"/>
      <c r="F181" s="135" t="s">
        <v>1434</v>
      </c>
      <c r="G181" s="269">
        <v>0.82218499999999994</v>
      </c>
      <c r="H181" s="268" t="s">
        <v>1745</v>
      </c>
      <c r="I181" s="135"/>
      <c r="J181" s="135"/>
      <c r="K181" s="251"/>
    </row>
    <row r="182" spans="2:11" outlineLevel="1" x14ac:dyDescent="0.35">
      <c r="B182" s="267" t="s">
        <v>1423</v>
      </c>
      <c r="C182" s="268" t="s">
        <v>1697</v>
      </c>
      <c r="D182" s="135" t="s">
        <v>1746</v>
      </c>
      <c r="E182" s="135"/>
      <c r="F182" s="135" t="s">
        <v>1434</v>
      </c>
      <c r="G182" s="269">
        <v>0.62225800000000009</v>
      </c>
      <c r="H182" s="268" t="s">
        <v>1747</v>
      </c>
      <c r="I182" s="135"/>
      <c r="J182" s="135"/>
      <c r="K182" s="251"/>
    </row>
    <row r="183" spans="2:11" outlineLevel="1" x14ac:dyDescent="0.35">
      <c r="B183" s="267" t="s">
        <v>1423</v>
      </c>
      <c r="C183" s="268" t="s">
        <v>1697</v>
      </c>
      <c r="D183" s="135" t="s">
        <v>1748</v>
      </c>
      <c r="E183" s="135"/>
      <c r="F183" s="135" t="s">
        <v>1434</v>
      </c>
      <c r="G183" s="269">
        <v>0.62225800000000009</v>
      </c>
      <c r="H183" s="268" t="s">
        <v>1749</v>
      </c>
      <c r="I183" s="135"/>
      <c r="J183" s="135"/>
      <c r="K183" s="251"/>
    </row>
    <row r="184" spans="2:11" outlineLevel="1" x14ac:dyDescent="0.35">
      <c r="B184" s="267" t="s">
        <v>1423</v>
      </c>
      <c r="C184" s="268" t="s">
        <v>1697</v>
      </c>
      <c r="D184" s="135" t="s">
        <v>1750</v>
      </c>
      <c r="E184" s="135"/>
      <c r="F184" s="135" t="s">
        <v>1434</v>
      </c>
      <c r="G184" s="269">
        <v>0.32414200000000004</v>
      </c>
      <c r="H184" s="268" t="s">
        <v>1751</v>
      </c>
      <c r="I184" s="135"/>
      <c r="J184" s="135"/>
      <c r="K184" s="251"/>
    </row>
    <row r="185" spans="2:11" outlineLevel="1" x14ac:dyDescent="0.35">
      <c r="B185" s="267" t="s">
        <v>1479</v>
      </c>
      <c r="C185" s="268" t="s">
        <v>1480</v>
      </c>
      <c r="D185" s="135" t="s">
        <v>1752</v>
      </c>
      <c r="E185" s="135"/>
      <c r="F185" s="135" t="s">
        <v>1434</v>
      </c>
      <c r="G185" s="269">
        <v>0.14787500000000001</v>
      </c>
      <c r="H185" s="268" t="s">
        <v>1753</v>
      </c>
      <c r="I185" s="135"/>
      <c r="J185" s="135"/>
      <c r="K185" s="251"/>
    </row>
    <row r="186" spans="2:11" outlineLevel="1" x14ac:dyDescent="0.35">
      <c r="B186" s="267" t="s">
        <v>1479</v>
      </c>
      <c r="C186" s="268" t="s">
        <v>1480</v>
      </c>
      <c r="D186" s="135" t="s">
        <v>1754</v>
      </c>
      <c r="E186" s="135"/>
      <c r="F186" s="135" t="s">
        <v>1434</v>
      </c>
      <c r="G186" s="269">
        <v>0.14787500000000001</v>
      </c>
      <c r="H186" s="268" t="s">
        <v>1755</v>
      </c>
      <c r="I186" s="135"/>
      <c r="J186" s="135"/>
      <c r="K186" s="251"/>
    </row>
    <row r="187" spans="2:11" outlineLevel="1" x14ac:dyDescent="0.35">
      <c r="B187" s="267" t="s">
        <v>1423</v>
      </c>
      <c r="C187" s="268" t="s">
        <v>1697</v>
      </c>
      <c r="D187" s="135" t="s">
        <v>1756</v>
      </c>
      <c r="E187" s="135"/>
      <c r="F187" s="135" t="s">
        <v>1434</v>
      </c>
      <c r="G187" s="269">
        <v>0.26854100000000003</v>
      </c>
      <c r="H187" s="268" t="s">
        <v>1757</v>
      </c>
      <c r="I187" s="135"/>
      <c r="J187" s="135"/>
      <c r="K187" s="251"/>
    </row>
    <row r="188" spans="2:11" outlineLevel="1" x14ac:dyDescent="0.35">
      <c r="B188" s="267" t="s">
        <v>1423</v>
      </c>
      <c r="C188" s="268" t="s">
        <v>1424</v>
      </c>
      <c r="D188" s="135" t="s">
        <v>1758</v>
      </c>
      <c r="E188" s="135"/>
      <c r="F188" s="135" t="s">
        <v>1434</v>
      </c>
      <c r="G188" s="269">
        <v>0.58676800000000007</v>
      </c>
      <c r="H188" s="268" t="s">
        <v>1759</v>
      </c>
      <c r="I188" s="135"/>
      <c r="J188" s="135"/>
      <c r="K188" s="251"/>
    </row>
    <row r="189" spans="2:11" outlineLevel="1" x14ac:dyDescent="0.35">
      <c r="B189" s="267" t="s">
        <v>1423</v>
      </c>
      <c r="C189" s="268" t="s">
        <v>1424</v>
      </c>
      <c r="D189" s="135" t="s">
        <v>1760</v>
      </c>
      <c r="E189" s="135"/>
      <c r="F189" s="135" t="s">
        <v>1434</v>
      </c>
      <c r="G189" s="269">
        <v>0.35016799999999998</v>
      </c>
      <c r="H189" s="268" t="s">
        <v>1761</v>
      </c>
      <c r="I189" s="135"/>
      <c r="J189" s="135"/>
      <c r="K189" s="251"/>
    </row>
    <row r="190" spans="2:11" outlineLevel="1" x14ac:dyDescent="0.35">
      <c r="B190" s="267" t="s">
        <v>1423</v>
      </c>
      <c r="C190" s="268" t="s">
        <v>1424</v>
      </c>
      <c r="D190" s="135" t="s">
        <v>1425</v>
      </c>
      <c r="E190" s="135"/>
      <c r="F190" s="135" t="s">
        <v>1434</v>
      </c>
      <c r="G190" s="269">
        <v>0.132496</v>
      </c>
      <c r="H190" s="268" t="s">
        <v>1762</v>
      </c>
      <c r="I190" s="135"/>
      <c r="J190" s="135"/>
      <c r="K190" s="251"/>
    </row>
    <row r="191" spans="2:11" outlineLevel="1" x14ac:dyDescent="0.35">
      <c r="B191" s="267" t="s">
        <v>1423</v>
      </c>
      <c r="C191" s="268" t="s">
        <v>1424</v>
      </c>
      <c r="D191" s="135" t="s">
        <v>1763</v>
      </c>
      <c r="E191" s="135"/>
      <c r="F191" s="135" t="s">
        <v>1434</v>
      </c>
      <c r="G191" s="269">
        <v>0.16088800000000003</v>
      </c>
      <c r="H191" s="268" t="s">
        <v>1764</v>
      </c>
      <c r="I191" s="135"/>
      <c r="J191" s="135"/>
      <c r="K191" s="251"/>
    </row>
    <row r="192" spans="2:11" outlineLevel="1" x14ac:dyDescent="0.35">
      <c r="B192" s="267" t="s">
        <v>1423</v>
      </c>
      <c r="C192" s="268" t="s">
        <v>1424</v>
      </c>
      <c r="D192" s="135" t="s">
        <v>1765</v>
      </c>
      <c r="E192" s="135"/>
      <c r="F192" s="135" t="s">
        <v>1434</v>
      </c>
      <c r="G192" s="269">
        <v>0.14669200000000002</v>
      </c>
      <c r="H192" s="268" t="s">
        <v>1766</v>
      </c>
      <c r="I192" s="135"/>
      <c r="J192" s="135"/>
      <c r="K192" s="251"/>
    </row>
    <row r="193" spans="2:11" outlineLevel="1" x14ac:dyDescent="0.35">
      <c r="B193" s="267" t="s">
        <v>1423</v>
      </c>
      <c r="C193" s="268" t="s">
        <v>1424</v>
      </c>
      <c r="D193" s="135" t="s">
        <v>1767</v>
      </c>
      <c r="E193" s="135"/>
      <c r="F193" s="135" t="s">
        <v>1434</v>
      </c>
      <c r="G193" s="269">
        <v>0.19756100000000001</v>
      </c>
      <c r="H193" s="268" t="s">
        <v>1768</v>
      </c>
      <c r="I193" s="135"/>
      <c r="J193" s="135"/>
      <c r="K193" s="251"/>
    </row>
    <row r="194" spans="2:11" outlineLevel="1" x14ac:dyDescent="0.35">
      <c r="B194" s="267" t="s">
        <v>1423</v>
      </c>
      <c r="C194" s="268" t="s">
        <v>1424</v>
      </c>
      <c r="D194" s="135" t="s">
        <v>1769</v>
      </c>
      <c r="E194" s="135"/>
      <c r="F194" s="135" t="s">
        <v>1434</v>
      </c>
      <c r="G194" s="269">
        <v>0.31822700000000004</v>
      </c>
      <c r="H194" s="268" t="s">
        <v>1770</v>
      </c>
      <c r="I194" s="135"/>
      <c r="J194" s="135"/>
      <c r="K194" s="251"/>
    </row>
    <row r="195" spans="2:11" outlineLevel="1" x14ac:dyDescent="0.35">
      <c r="B195" s="267" t="s">
        <v>1423</v>
      </c>
      <c r="C195" s="268" t="s">
        <v>1424</v>
      </c>
      <c r="D195" s="135" t="s">
        <v>1771</v>
      </c>
      <c r="E195" s="135"/>
      <c r="F195" s="135" t="s">
        <v>1434</v>
      </c>
      <c r="G195" s="269">
        <v>0.19756100000000001</v>
      </c>
      <c r="H195" s="268" t="s">
        <v>1772</v>
      </c>
      <c r="I195" s="135"/>
      <c r="J195" s="135"/>
      <c r="K195" s="251"/>
    </row>
    <row r="196" spans="2:11" outlineLevel="1" x14ac:dyDescent="0.35">
      <c r="B196" s="267" t="s">
        <v>1423</v>
      </c>
      <c r="C196" s="268" t="s">
        <v>1424</v>
      </c>
      <c r="D196" s="135" t="s">
        <v>1773</v>
      </c>
      <c r="E196" s="135"/>
      <c r="F196" s="135" t="s">
        <v>1434</v>
      </c>
      <c r="G196" s="269">
        <v>0.19756100000000001</v>
      </c>
      <c r="H196" s="268" t="s">
        <v>1774</v>
      </c>
      <c r="I196" s="135"/>
      <c r="J196" s="135"/>
      <c r="K196" s="251"/>
    </row>
    <row r="197" spans="2:11" outlineLevel="1" x14ac:dyDescent="0.35">
      <c r="B197" s="267" t="s">
        <v>1423</v>
      </c>
      <c r="C197" s="268" t="s">
        <v>1424</v>
      </c>
      <c r="D197" s="135" t="s">
        <v>1775</v>
      </c>
      <c r="E197" s="135"/>
      <c r="F197" s="135" t="s">
        <v>1434</v>
      </c>
      <c r="G197" s="269">
        <v>0.186914</v>
      </c>
      <c r="H197" s="268" t="s">
        <v>1776</v>
      </c>
      <c r="I197" s="135"/>
      <c r="J197" s="135"/>
      <c r="K197" s="251"/>
    </row>
    <row r="198" spans="2:11" outlineLevel="1" x14ac:dyDescent="0.35">
      <c r="B198" s="267" t="s">
        <v>1423</v>
      </c>
      <c r="C198" s="268" t="s">
        <v>1424</v>
      </c>
      <c r="D198" s="135" t="s">
        <v>1777</v>
      </c>
      <c r="E198" s="135"/>
      <c r="F198" s="135" t="s">
        <v>1434</v>
      </c>
      <c r="G198" s="269">
        <v>0.19756100000000001</v>
      </c>
      <c r="H198" s="268" t="s">
        <v>1778</v>
      </c>
      <c r="I198" s="135"/>
      <c r="J198" s="135"/>
      <c r="K198" s="251"/>
    </row>
    <row r="199" spans="2:11" outlineLevel="1" x14ac:dyDescent="0.35">
      <c r="B199" s="267" t="s">
        <v>1423</v>
      </c>
      <c r="C199" s="268" t="s">
        <v>1424</v>
      </c>
      <c r="D199" s="135" t="s">
        <v>1779</v>
      </c>
      <c r="E199" s="135"/>
      <c r="F199" s="135" t="s">
        <v>1434</v>
      </c>
      <c r="G199" s="269">
        <v>0.167986</v>
      </c>
      <c r="H199" s="268" t="s">
        <v>1780</v>
      </c>
      <c r="I199" s="135"/>
      <c r="J199" s="135"/>
      <c r="K199" s="251"/>
    </row>
    <row r="200" spans="2:11" outlineLevel="1" x14ac:dyDescent="0.35">
      <c r="B200" s="267" t="s">
        <v>1423</v>
      </c>
      <c r="C200" s="268" t="s">
        <v>1424</v>
      </c>
      <c r="D200" s="135" t="s">
        <v>1781</v>
      </c>
      <c r="E200" s="135"/>
      <c r="F200" s="135" t="s">
        <v>1434</v>
      </c>
      <c r="G200" s="269">
        <v>7.0980000000000001E-2</v>
      </c>
      <c r="H200" s="268" t="s">
        <v>1782</v>
      </c>
      <c r="I200" s="135"/>
      <c r="J200" s="135"/>
      <c r="K200" s="251"/>
    </row>
    <row r="201" spans="2:11" outlineLevel="1" x14ac:dyDescent="0.35">
      <c r="B201" s="267" t="s">
        <v>1423</v>
      </c>
      <c r="C201" s="268" t="s">
        <v>1424</v>
      </c>
      <c r="D201" s="135" t="s">
        <v>1783</v>
      </c>
      <c r="E201" s="135"/>
      <c r="F201" s="135" t="s">
        <v>1434</v>
      </c>
      <c r="G201" s="269">
        <v>0.136045</v>
      </c>
      <c r="H201" s="268" t="s">
        <v>1784</v>
      </c>
      <c r="I201" s="135"/>
      <c r="J201" s="135"/>
      <c r="K201" s="251"/>
    </row>
    <row r="202" spans="2:11" outlineLevel="1" x14ac:dyDescent="0.35">
      <c r="B202" s="267" t="s">
        <v>1423</v>
      </c>
      <c r="C202" s="268" t="s">
        <v>1424</v>
      </c>
      <c r="D202" s="135" t="s">
        <v>1785</v>
      </c>
      <c r="E202" s="135"/>
      <c r="F202" s="135" t="s">
        <v>1434</v>
      </c>
      <c r="G202" s="269">
        <v>8.5176000000000002E-2</v>
      </c>
      <c r="H202" s="268" t="s">
        <v>1786</v>
      </c>
      <c r="I202" s="135"/>
      <c r="J202" s="135"/>
      <c r="K202" s="251"/>
    </row>
    <row r="203" spans="2:11" outlineLevel="1" x14ac:dyDescent="0.35">
      <c r="B203" s="267" t="s">
        <v>1423</v>
      </c>
      <c r="C203" s="268" t="s">
        <v>1424</v>
      </c>
      <c r="D203" s="135" t="s">
        <v>1787</v>
      </c>
      <c r="E203" s="135"/>
      <c r="F203" s="135" t="s">
        <v>1434</v>
      </c>
      <c r="G203" s="269">
        <v>0.13722800000000002</v>
      </c>
      <c r="H203" s="268" t="s">
        <v>1788</v>
      </c>
      <c r="I203" s="135"/>
      <c r="J203" s="135"/>
      <c r="K203" s="251"/>
    </row>
    <row r="204" spans="2:11" outlineLevel="1" x14ac:dyDescent="0.35">
      <c r="B204" s="267" t="s">
        <v>1423</v>
      </c>
      <c r="C204" s="268" t="s">
        <v>1424</v>
      </c>
      <c r="D204" s="135" t="s">
        <v>1789</v>
      </c>
      <c r="E204" s="135"/>
      <c r="F204" s="135" t="s">
        <v>1434</v>
      </c>
      <c r="G204" s="269">
        <v>0.11001900000000001</v>
      </c>
      <c r="H204" s="268" t="s">
        <v>1790</v>
      </c>
      <c r="I204" s="135"/>
      <c r="J204" s="135"/>
      <c r="K204" s="251"/>
    </row>
    <row r="205" spans="2:11" outlineLevel="1" x14ac:dyDescent="0.35">
      <c r="B205" s="267" t="s">
        <v>1423</v>
      </c>
      <c r="C205" s="268" t="s">
        <v>1424</v>
      </c>
      <c r="D205" s="135" t="s">
        <v>1791</v>
      </c>
      <c r="E205" s="135"/>
      <c r="F205" s="135" t="s">
        <v>1434</v>
      </c>
      <c r="G205" s="269">
        <v>0.15852200000000002</v>
      </c>
      <c r="H205" s="268" t="s">
        <v>1792</v>
      </c>
      <c r="I205" s="135"/>
      <c r="J205" s="135"/>
      <c r="K205" s="251"/>
    </row>
    <row r="206" spans="2:11" outlineLevel="1" x14ac:dyDescent="0.35">
      <c r="B206" s="267" t="s">
        <v>1423</v>
      </c>
      <c r="C206" s="268" t="s">
        <v>1424</v>
      </c>
      <c r="D206" s="135" t="s">
        <v>1793</v>
      </c>
      <c r="E206" s="135"/>
      <c r="F206" s="135" t="s">
        <v>1434</v>
      </c>
      <c r="G206" s="269">
        <v>0.51460499999999998</v>
      </c>
      <c r="H206" s="268" t="s">
        <v>1794</v>
      </c>
      <c r="I206" s="135"/>
      <c r="J206" s="135"/>
      <c r="K206" s="251"/>
    </row>
    <row r="207" spans="2:11" outlineLevel="1" x14ac:dyDescent="0.35">
      <c r="B207" s="267" t="s">
        <v>1423</v>
      </c>
      <c r="C207" s="268" t="s">
        <v>1424</v>
      </c>
      <c r="D207" s="135" t="s">
        <v>1795</v>
      </c>
      <c r="E207" s="135"/>
      <c r="F207" s="135" t="s">
        <v>1434</v>
      </c>
      <c r="G207" s="269">
        <v>0.29575000000000001</v>
      </c>
      <c r="H207" s="268" t="s">
        <v>1796</v>
      </c>
      <c r="I207" s="135"/>
      <c r="J207" s="135"/>
      <c r="K207" s="251"/>
    </row>
    <row r="208" spans="2:11" outlineLevel="1" x14ac:dyDescent="0.35">
      <c r="B208" s="267" t="s">
        <v>1423</v>
      </c>
      <c r="C208" s="268" t="s">
        <v>1424</v>
      </c>
      <c r="D208" s="135" t="s">
        <v>1797</v>
      </c>
      <c r="E208" s="135"/>
      <c r="F208" s="135" t="s">
        <v>1434</v>
      </c>
      <c r="G208" s="269">
        <v>0.29575000000000001</v>
      </c>
      <c r="H208" s="268" t="s">
        <v>1798</v>
      </c>
      <c r="I208" s="135"/>
      <c r="J208" s="135"/>
      <c r="K208" s="251"/>
    </row>
    <row r="209" spans="2:11" outlineLevel="1" x14ac:dyDescent="0.35">
      <c r="B209" s="267" t="s">
        <v>1423</v>
      </c>
      <c r="C209" s="268" t="s">
        <v>1424</v>
      </c>
      <c r="D209" s="135" t="s">
        <v>1799</v>
      </c>
      <c r="E209" s="135"/>
      <c r="F209" s="135" t="s">
        <v>1434</v>
      </c>
      <c r="G209" s="269">
        <v>0.29575000000000001</v>
      </c>
      <c r="H209" s="268" t="s">
        <v>1800</v>
      </c>
      <c r="I209" s="135"/>
      <c r="J209" s="135"/>
      <c r="K209" s="251"/>
    </row>
    <row r="210" spans="2:11" outlineLevel="1" x14ac:dyDescent="0.35">
      <c r="B210" s="267" t="s">
        <v>1423</v>
      </c>
      <c r="C210" s="268" t="s">
        <v>1424</v>
      </c>
      <c r="D210" s="135" t="s">
        <v>1801</v>
      </c>
      <c r="E210" s="135"/>
      <c r="F210" s="135" t="s">
        <v>1434</v>
      </c>
      <c r="G210" s="269">
        <v>0.35489999999999999</v>
      </c>
      <c r="H210" s="268" t="s">
        <v>1802</v>
      </c>
      <c r="I210" s="135"/>
      <c r="J210" s="135"/>
      <c r="K210" s="251"/>
    </row>
    <row r="211" spans="2:11" outlineLevel="1" x14ac:dyDescent="0.35">
      <c r="B211" s="267" t="s">
        <v>1423</v>
      </c>
      <c r="C211" s="268" t="s">
        <v>1424</v>
      </c>
      <c r="D211" s="135" t="s">
        <v>1803</v>
      </c>
      <c r="E211" s="135"/>
      <c r="F211" s="135" t="s">
        <v>1434</v>
      </c>
      <c r="G211" s="269">
        <v>0.26972400000000002</v>
      </c>
      <c r="H211" s="268" t="s">
        <v>1804</v>
      </c>
      <c r="I211" s="135"/>
      <c r="J211" s="135"/>
      <c r="K211" s="251"/>
    </row>
    <row r="212" spans="2:11" outlineLevel="1" x14ac:dyDescent="0.35">
      <c r="B212" s="267" t="s">
        <v>1423</v>
      </c>
      <c r="C212" s="268" t="s">
        <v>1424</v>
      </c>
      <c r="D212" s="135" t="s">
        <v>1805</v>
      </c>
      <c r="E212" s="135"/>
      <c r="F212" s="135" t="s">
        <v>1434</v>
      </c>
      <c r="G212" s="269">
        <v>0.33124000000000003</v>
      </c>
      <c r="H212" s="268" t="s">
        <v>1806</v>
      </c>
      <c r="I212" s="135"/>
      <c r="J212" s="135"/>
      <c r="K212" s="251"/>
    </row>
    <row r="213" spans="2:11" outlineLevel="1" x14ac:dyDescent="0.35">
      <c r="B213" s="267" t="s">
        <v>1423</v>
      </c>
      <c r="C213" s="268" t="s">
        <v>1424</v>
      </c>
      <c r="D213" s="135" t="s">
        <v>1807</v>
      </c>
      <c r="E213" s="135"/>
      <c r="F213" s="135" t="s">
        <v>1434</v>
      </c>
      <c r="G213" s="269">
        <v>0.28392000000000001</v>
      </c>
      <c r="H213" s="268" t="s">
        <v>1808</v>
      </c>
      <c r="I213" s="135"/>
      <c r="J213" s="135"/>
      <c r="K213" s="251"/>
    </row>
    <row r="214" spans="2:11" outlineLevel="1" x14ac:dyDescent="0.35">
      <c r="B214" s="267" t="s">
        <v>1423</v>
      </c>
      <c r="C214" s="268" t="s">
        <v>1424</v>
      </c>
      <c r="D214" s="135" t="s">
        <v>1809</v>
      </c>
      <c r="E214" s="135"/>
      <c r="F214" s="135" t="s">
        <v>1434</v>
      </c>
      <c r="G214" s="269">
        <v>0.18099899999999999</v>
      </c>
      <c r="H214" s="268" t="s">
        <v>1810</v>
      </c>
      <c r="I214" s="135"/>
      <c r="J214" s="135"/>
      <c r="K214" s="251"/>
    </row>
    <row r="215" spans="2:11" outlineLevel="1" x14ac:dyDescent="0.35">
      <c r="B215" s="267" t="s">
        <v>1423</v>
      </c>
      <c r="C215" s="268" t="s">
        <v>1424</v>
      </c>
      <c r="D215" s="135" t="s">
        <v>1811</v>
      </c>
      <c r="E215" s="135"/>
      <c r="F215" s="135" t="s">
        <v>1434</v>
      </c>
      <c r="G215" s="269">
        <v>0.37146200000000001</v>
      </c>
      <c r="H215" s="268" t="s">
        <v>1812</v>
      </c>
      <c r="I215" s="135"/>
      <c r="J215" s="135"/>
      <c r="K215" s="251"/>
    </row>
    <row r="216" spans="2:11" outlineLevel="1" x14ac:dyDescent="0.35">
      <c r="B216" s="267" t="s">
        <v>1423</v>
      </c>
      <c r="C216" s="268" t="s">
        <v>1424</v>
      </c>
      <c r="D216" s="135" t="s">
        <v>1813</v>
      </c>
      <c r="E216" s="135"/>
      <c r="F216" s="135" t="s">
        <v>1434</v>
      </c>
      <c r="G216" s="269">
        <v>0.42469699999999999</v>
      </c>
      <c r="H216" s="268" t="s">
        <v>1814</v>
      </c>
      <c r="I216" s="135"/>
      <c r="J216" s="135"/>
      <c r="K216" s="251"/>
    </row>
    <row r="217" spans="2:11" outlineLevel="1" x14ac:dyDescent="0.35">
      <c r="B217" s="267" t="s">
        <v>1423</v>
      </c>
      <c r="C217" s="268" t="s">
        <v>1424</v>
      </c>
      <c r="D217" s="135" t="s">
        <v>1815</v>
      </c>
      <c r="E217" s="135"/>
      <c r="F217" s="135" t="s">
        <v>1434</v>
      </c>
      <c r="G217" s="269">
        <v>0.30876300000000001</v>
      </c>
      <c r="H217" s="268" t="s">
        <v>1816</v>
      </c>
      <c r="I217" s="135"/>
      <c r="J217" s="135"/>
      <c r="K217" s="251"/>
    </row>
    <row r="218" spans="2:11" outlineLevel="1" x14ac:dyDescent="0.35">
      <c r="B218" s="267" t="s">
        <v>1423</v>
      </c>
      <c r="C218" s="268" t="s">
        <v>1424</v>
      </c>
      <c r="D218" s="135" t="s">
        <v>1815</v>
      </c>
      <c r="E218" s="135"/>
      <c r="F218" s="135" t="s">
        <v>1434</v>
      </c>
      <c r="G218" s="269">
        <v>0.30876300000000001</v>
      </c>
      <c r="H218" s="268" t="s">
        <v>1817</v>
      </c>
      <c r="I218" s="135"/>
      <c r="J218" s="135"/>
      <c r="K218" s="251"/>
    </row>
    <row r="219" spans="2:11" outlineLevel="1" x14ac:dyDescent="0.35">
      <c r="B219" s="267" t="s">
        <v>1423</v>
      </c>
      <c r="C219" s="268" t="s">
        <v>1424</v>
      </c>
      <c r="D219" s="135" t="s">
        <v>1818</v>
      </c>
      <c r="E219" s="135"/>
      <c r="F219" s="135" t="s">
        <v>1434</v>
      </c>
      <c r="G219" s="269">
        <v>0.208208</v>
      </c>
      <c r="H219" s="268" t="s">
        <v>1819</v>
      </c>
      <c r="I219" s="135"/>
      <c r="J219" s="135"/>
      <c r="K219" s="251"/>
    </row>
    <row r="220" spans="2:11" outlineLevel="1" x14ac:dyDescent="0.35">
      <c r="B220" s="267" t="s">
        <v>1423</v>
      </c>
      <c r="C220" s="268" t="s">
        <v>1424</v>
      </c>
      <c r="D220" s="135" t="s">
        <v>1820</v>
      </c>
      <c r="E220" s="135"/>
      <c r="F220" s="135" t="s">
        <v>1434</v>
      </c>
      <c r="G220" s="269">
        <v>0.33715499999999998</v>
      </c>
      <c r="H220" s="268" t="s">
        <v>1821</v>
      </c>
      <c r="I220" s="135"/>
      <c r="J220" s="135"/>
      <c r="K220" s="251"/>
    </row>
    <row r="221" spans="2:11" outlineLevel="1" x14ac:dyDescent="0.35">
      <c r="B221" s="267" t="s">
        <v>1423</v>
      </c>
      <c r="C221" s="268" t="s">
        <v>1822</v>
      </c>
      <c r="D221" s="135" t="s">
        <v>1823</v>
      </c>
      <c r="E221" s="135"/>
      <c r="F221" s="135" t="s">
        <v>1434</v>
      </c>
      <c r="G221" s="269">
        <v>0.74174099999999998</v>
      </c>
      <c r="H221" s="268" t="s">
        <v>1824</v>
      </c>
      <c r="I221" s="135"/>
      <c r="J221" s="135"/>
      <c r="K221" s="251"/>
    </row>
    <row r="222" spans="2:11" outlineLevel="1" x14ac:dyDescent="0.35">
      <c r="B222" s="267" t="s">
        <v>1423</v>
      </c>
      <c r="C222" s="268" t="s">
        <v>1822</v>
      </c>
      <c r="D222" s="135" t="s">
        <v>1825</v>
      </c>
      <c r="E222" s="135"/>
      <c r="F222" s="135" t="s">
        <v>1434</v>
      </c>
      <c r="G222" s="269">
        <v>0.77131600000000011</v>
      </c>
      <c r="H222" s="268" t="s">
        <v>1826</v>
      </c>
      <c r="I222" s="135"/>
      <c r="J222" s="135"/>
      <c r="K222" s="251"/>
    </row>
    <row r="223" spans="2:11" outlineLevel="1" x14ac:dyDescent="0.35">
      <c r="B223" s="267" t="s">
        <v>1423</v>
      </c>
      <c r="C223" s="268" t="s">
        <v>1822</v>
      </c>
      <c r="D223" s="135" t="s">
        <v>1827</v>
      </c>
      <c r="E223" s="135"/>
      <c r="F223" s="135" t="s">
        <v>1434</v>
      </c>
      <c r="G223" s="269">
        <v>1.8431140000000001</v>
      </c>
      <c r="H223" s="268" t="s">
        <v>1828</v>
      </c>
      <c r="I223" s="135"/>
      <c r="J223" s="135"/>
      <c r="K223" s="251"/>
    </row>
    <row r="224" spans="2:11" outlineLevel="1" x14ac:dyDescent="0.35">
      <c r="B224" s="267" t="s">
        <v>1423</v>
      </c>
      <c r="C224" s="268" t="s">
        <v>1822</v>
      </c>
      <c r="D224" s="135" t="s">
        <v>1829</v>
      </c>
      <c r="E224" s="135"/>
      <c r="F224" s="135" t="s">
        <v>1434</v>
      </c>
      <c r="G224" s="269">
        <v>1.8431140000000001</v>
      </c>
      <c r="H224" s="268" t="s">
        <v>1830</v>
      </c>
      <c r="I224" s="135"/>
      <c r="J224" s="135"/>
      <c r="K224" s="251"/>
    </row>
    <row r="225" spans="2:11" outlineLevel="1" x14ac:dyDescent="0.35">
      <c r="B225" s="267" t="s">
        <v>1423</v>
      </c>
      <c r="C225" s="268" t="s">
        <v>1822</v>
      </c>
      <c r="D225" s="135" t="s">
        <v>1831</v>
      </c>
      <c r="E225" s="135"/>
      <c r="F225" s="135" t="s">
        <v>1434</v>
      </c>
      <c r="G225" s="269">
        <v>1.8431140000000001</v>
      </c>
      <c r="H225" s="268" t="s">
        <v>1832</v>
      </c>
      <c r="I225" s="135"/>
      <c r="J225" s="135"/>
      <c r="K225" s="251"/>
    </row>
    <row r="226" spans="2:11" outlineLevel="1" x14ac:dyDescent="0.35">
      <c r="B226" s="267" t="s">
        <v>1423</v>
      </c>
      <c r="C226" s="268" t="s">
        <v>1822</v>
      </c>
      <c r="D226" s="135" t="s">
        <v>1833</v>
      </c>
      <c r="E226" s="135"/>
      <c r="F226" s="135" t="s">
        <v>1434</v>
      </c>
      <c r="G226" s="269">
        <v>1.8431140000000001</v>
      </c>
      <c r="H226" s="268" t="s">
        <v>1834</v>
      </c>
      <c r="I226" s="135"/>
      <c r="J226" s="135"/>
      <c r="K226" s="251"/>
    </row>
    <row r="227" spans="2:11" outlineLevel="1" x14ac:dyDescent="0.35">
      <c r="B227" s="267" t="s">
        <v>1423</v>
      </c>
      <c r="C227" s="268" t="s">
        <v>1835</v>
      </c>
      <c r="D227" s="135" t="s">
        <v>1836</v>
      </c>
      <c r="E227" s="135"/>
      <c r="F227" s="135" t="s">
        <v>1434</v>
      </c>
      <c r="G227" s="269">
        <v>0.41878199999999999</v>
      </c>
      <c r="H227" s="268" t="s">
        <v>1837</v>
      </c>
      <c r="I227" s="135"/>
      <c r="J227" s="135"/>
      <c r="K227" s="251"/>
    </row>
    <row r="228" spans="2:11" outlineLevel="1" x14ac:dyDescent="0.35">
      <c r="B228" s="267" t="s">
        <v>1423</v>
      </c>
      <c r="C228" s="268" t="s">
        <v>1835</v>
      </c>
      <c r="D228" s="135" t="s">
        <v>1838</v>
      </c>
      <c r="E228" s="135"/>
      <c r="F228" s="135" t="s">
        <v>1434</v>
      </c>
      <c r="G228" s="269">
        <v>0.41878199999999999</v>
      </c>
      <c r="H228" s="268" t="s">
        <v>1839</v>
      </c>
      <c r="I228" s="135"/>
      <c r="J228" s="135"/>
      <c r="K228" s="251"/>
    </row>
    <row r="229" spans="2:11" outlineLevel="1" x14ac:dyDescent="0.35">
      <c r="B229" s="267" t="s">
        <v>1423</v>
      </c>
      <c r="C229" s="268" t="s">
        <v>1835</v>
      </c>
      <c r="D229" s="135" t="s">
        <v>1840</v>
      </c>
      <c r="E229" s="135"/>
      <c r="F229" s="135" t="s">
        <v>1434</v>
      </c>
      <c r="G229" s="269">
        <v>1.016197</v>
      </c>
      <c r="H229" s="268" t="s">
        <v>1841</v>
      </c>
      <c r="I229" s="135"/>
      <c r="J229" s="135"/>
      <c r="K229" s="251"/>
    </row>
    <row r="230" spans="2:11" outlineLevel="1" x14ac:dyDescent="0.35">
      <c r="B230" s="267" t="s">
        <v>1423</v>
      </c>
      <c r="C230" s="268" t="s">
        <v>1842</v>
      </c>
      <c r="D230" s="135" t="s">
        <v>1843</v>
      </c>
      <c r="E230" s="135"/>
      <c r="F230" s="135" t="s">
        <v>1434</v>
      </c>
      <c r="G230" s="269">
        <v>0.23305100000000001</v>
      </c>
      <c r="H230" s="268" t="s">
        <v>1844</v>
      </c>
      <c r="I230" s="135"/>
      <c r="J230" s="135"/>
      <c r="K230" s="251"/>
    </row>
    <row r="231" spans="2:11" outlineLevel="1" x14ac:dyDescent="0.35">
      <c r="B231" s="267" t="s">
        <v>1423</v>
      </c>
      <c r="C231" s="268" t="s">
        <v>1842</v>
      </c>
      <c r="D231" s="135" t="s">
        <v>1845</v>
      </c>
      <c r="E231" s="135"/>
      <c r="F231" s="135" t="s">
        <v>1434</v>
      </c>
      <c r="G231" s="269">
        <v>2.1021909999999999</v>
      </c>
      <c r="H231" s="268" t="s">
        <v>1846</v>
      </c>
      <c r="I231" s="135"/>
      <c r="J231" s="135"/>
      <c r="K231" s="251"/>
    </row>
    <row r="232" spans="2:11" outlineLevel="1" x14ac:dyDescent="0.35">
      <c r="B232" s="267" t="s">
        <v>1423</v>
      </c>
      <c r="C232" s="268" t="s">
        <v>1842</v>
      </c>
      <c r="D232" s="135" t="s">
        <v>1847</v>
      </c>
      <c r="E232" s="135"/>
      <c r="F232" s="135" t="s">
        <v>1434</v>
      </c>
      <c r="G232" s="269">
        <v>0.74765599999999999</v>
      </c>
      <c r="H232" s="268" t="s">
        <v>1848</v>
      </c>
      <c r="I232" s="135"/>
      <c r="J232" s="135"/>
      <c r="K232" s="251"/>
    </row>
    <row r="233" spans="2:11" outlineLevel="1" x14ac:dyDescent="0.35">
      <c r="B233" s="267" t="s">
        <v>1423</v>
      </c>
      <c r="C233" s="268" t="s">
        <v>1842</v>
      </c>
      <c r="D233" s="135" t="s">
        <v>1849</v>
      </c>
      <c r="E233" s="135"/>
      <c r="F233" s="135" t="s">
        <v>1434</v>
      </c>
      <c r="G233" s="269">
        <v>2.1021909999999999</v>
      </c>
      <c r="H233" s="268" t="s">
        <v>1850</v>
      </c>
      <c r="I233" s="135"/>
      <c r="J233" s="135"/>
      <c r="K233" s="251"/>
    </row>
    <row r="234" spans="2:11" outlineLevel="1" x14ac:dyDescent="0.35">
      <c r="B234" s="267" t="s">
        <v>1423</v>
      </c>
      <c r="C234" s="268" t="s">
        <v>1842</v>
      </c>
      <c r="D234" s="135" t="s">
        <v>1851</v>
      </c>
      <c r="E234" s="135"/>
      <c r="F234" s="135" t="s">
        <v>1434</v>
      </c>
      <c r="G234" s="269">
        <v>12.999987000000001</v>
      </c>
      <c r="H234" s="268" t="s">
        <v>1852</v>
      </c>
      <c r="I234" s="135"/>
      <c r="J234" s="135"/>
      <c r="K234" s="251"/>
    </row>
    <row r="235" spans="2:11" outlineLevel="1" x14ac:dyDescent="0.35">
      <c r="B235" s="267" t="s">
        <v>1423</v>
      </c>
      <c r="C235" s="268" t="s">
        <v>1842</v>
      </c>
      <c r="D235" s="135" t="s">
        <v>1853</v>
      </c>
      <c r="E235" s="135"/>
      <c r="F235" s="135" t="s">
        <v>1434</v>
      </c>
      <c r="G235" s="269">
        <v>2.5623779999999998</v>
      </c>
      <c r="H235" s="268" t="s">
        <v>1854</v>
      </c>
      <c r="I235" s="135"/>
      <c r="J235" s="135"/>
      <c r="K235" s="251"/>
    </row>
    <row r="236" spans="2:11" outlineLevel="1" x14ac:dyDescent="0.35">
      <c r="B236" s="267" t="s">
        <v>1423</v>
      </c>
      <c r="C236" s="268" t="s">
        <v>1842</v>
      </c>
      <c r="D236" s="135" t="s">
        <v>1855</v>
      </c>
      <c r="E236" s="135"/>
      <c r="F236" s="135" t="s">
        <v>1434</v>
      </c>
      <c r="G236" s="269">
        <v>0.74765599999999999</v>
      </c>
      <c r="H236" s="268" t="s">
        <v>1856</v>
      </c>
      <c r="I236" s="135"/>
      <c r="J236" s="135"/>
      <c r="K236" s="251"/>
    </row>
    <row r="237" spans="2:11" outlineLevel="1" x14ac:dyDescent="0.35">
      <c r="B237" s="267" t="s">
        <v>1423</v>
      </c>
      <c r="C237" s="268" t="s">
        <v>1842</v>
      </c>
      <c r="D237" s="135" t="s">
        <v>1857</v>
      </c>
      <c r="E237" s="135"/>
      <c r="F237" s="135" t="s">
        <v>1434</v>
      </c>
      <c r="G237" s="269">
        <v>0.74765599999999999</v>
      </c>
      <c r="H237" s="268" t="s">
        <v>1858</v>
      </c>
      <c r="I237" s="135"/>
      <c r="J237" s="135"/>
      <c r="K237" s="251"/>
    </row>
    <row r="238" spans="2:11" outlineLevel="1" x14ac:dyDescent="0.35">
      <c r="B238" s="267" t="s">
        <v>1479</v>
      </c>
      <c r="C238" s="268" t="s">
        <v>1480</v>
      </c>
      <c r="D238" s="135" t="s">
        <v>1859</v>
      </c>
      <c r="E238" s="135"/>
      <c r="F238" s="135" t="s">
        <v>1434</v>
      </c>
      <c r="G238" s="269">
        <v>0.14787500000000001</v>
      </c>
      <c r="H238" s="268" t="s">
        <v>1860</v>
      </c>
      <c r="I238" s="135"/>
      <c r="J238" s="135"/>
      <c r="K238" s="251"/>
    </row>
    <row r="239" spans="2:11" outlineLevel="1" x14ac:dyDescent="0.35">
      <c r="B239" s="267" t="s">
        <v>1423</v>
      </c>
      <c r="C239" s="268" t="s">
        <v>1861</v>
      </c>
      <c r="D239" s="135" t="s">
        <v>1862</v>
      </c>
      <c r="E239" s="135"/>
      <c r="F239" s="135" t="s">
        <v>1434</v>
      </c>
      <c r="G239" s="269">
        <v>0.57967000000000002</v>
      </c>
      <c r="H239" s="268" t="s">
        <v>1863</v>
      </c>
      <c r="I239" s="135"/>
      <c r="J239" s="135"/>
      <c r="K239" s="251"/>
    </row>
    <row r="240" spans="2:11" outlineLevel="1" x14ac:dyDescent="0.35">
      <c r="B240" s="267" t="s">
        <v>1423</v>
      </c>
      <c r="C240" s="268" t="s">
        <v>1861</v>
      </c>
      <c r="D240" s="135" t="s">
        <v>1864</v>
      </c>
      <c r="E240" s="135"/>
      <c r="F240" s="135" t="s">
        <v>1434</v>
      </c>
      <c r="G240" s="269">
        <v>0.57967000000000002</v>
      </c>
      <c r="H240" s="268" t="s">
        <v>1865</v>
      </c>
      <c r="I240" s="135"/>
      <c r="J240" s="135"/>
      <c r="K240" s="251"/>
    </row>
    <row r="241" spans="2:11" outlineLevel="1" x14ac:dyDescent="0.35">
      <c r="B241" s="267" t="s">
        <v>1423</v>
      </c>
      <c r="C241" s="268" t="s">
        <v>1861</v>
      </c>
      <c r="D241" s="135" t="s">
        <v>1866</v>
      </c>
      <c r="E241" s="135"/>
      <c r="F241" s="135" t="s">
        <v>1434</v>
      </c>
      <c r="G241" s="269">
        <v>0.57967000000000002</v>
      </c>
      <c r="H241" s="268" t="s">
        <v>1867</v>
      </c>
      <c r="I241" s="135"/>
      <c r="J241" s="135"/>
      <c r="K241" s="251"/>
    </row>
    <row r="242" spans="2:11" outlineLevel="1" x14ac:dyDescent="0.35">
      <c r="B242" s="267" t="s">
        <v>1423</v>
      </c>
      <c r="C242" s="268" t="s">
        <v>1861</v>
      </c>
      <c r="D242" s="135" t="s">
        <v>1868</v>
      </c>
      <c r="E242" s="135"/>
      <c r="F242" s="135" t="s">
        <v>1434</v>
      </c>
      <c r="G242" s="269">
        <v>0.57967000000000002</v>
      </c>
      <c r="H242" s="268" t="s">
        <v>1869</v>
      </c>
      <c r="I242" s="135"/>
      <c r="J242" s="135"/>
      <c r="K242" s="251"/>
    </row>
    <row r="243" spans="2:11" outlineLevel="1" x14ac:dyDescent="0.35">
      <c r="B243" s="267" t="s">
        <v>1423</v>
      </c>
      <c r="C243" s="268" t="s">
        <v>1822</v>
      </c>
      <c r="D243" s="135" t="s">
        <v>1870</v>
      </c>
      <c r="E243" s="135"/>
      <c r="F243" s="135" t="s">
        <v>1434</v>
      </c>
      <c r="G243" s="269">
        <v>1.0031840000000001</v>
      </c>
      <c r="H243" s="268" t="s">
        <v>1871</v>
      </c>
      <c r="I243" s="135"/>
      <c r="J243" s="135"/>
      <c r="K243" s="251"/>
    </row>
    <row r="244" spans="2:11" outlineLevel="1" x14ac:dyDescent="0.35">
      <c r="B244" s="267" t="s">
        <v>1423</v>
      </c>
      <c r="C244" s="268" t="s">
        <v>1872</v>
      </c>
      <c r="D244" s="135" t="s">
        <v>1873</v>
      </c>
      <c r="E244" s="135"/>
      <c r="F244" s="135" t="s">
        <v>1434</v>
      </c>
      <c r="G244" s="269">
        <v>0.35608299999999998</v>
      </c>
      <c r="H244" s="268" t="s">
        <v>1874</v>
      </c>
      <c r="I244" s="135"/>
      <c r="J244" s="135"/>
      <c r="K244" s="251"/>
    </row>
    <row r="245" spans="2:11" outlineLevel="1" x14ac:dyDescent="0.35">
      <c r="B245" s="267" t="s">
        <v>1423</v>
      </c>
      <c r="C245" s="268" t="s">
        <v>1872</v>
      </c>
      <c r="D245" s="135" t="s">
        <v>1875</v>
      </c>
      <c r="E245" s="135"/>
      <c r="F245" s="135" t="s">
        <v>1434</v>
      </c>
      <c r="G245" s="269">
        <v>0.35608299999999998</v>
      </c>
      <c r="H245" s="268" t="s">
        <v>1876</v>
      </c>
      <c r="I245" s="135"/>
      <c r="J245" s="135"/>
      <c r="K245" s="251"/>
    </row>
    <row r="246" spans="2:11" outlineLevel="1" x14ac:dyDescent="0.35">
      <c r="B246" s="267" t="s">
        <v>1423</v>
      </c>
      <c r="C246" s="268" t="s">
        <v>1872</v>
      </c>
      <c r="D246" s="135" t="s">
        <v>1877</v>
      </c>
      <c r="E246" s="135"/>
      <c r="F246" s="135" t="s">
        <v>1434</v>
      </c>
      <c r="G246" s="269">
        <v>0.32414200000000004</v>
      </c>
      <c r="H246" s="268" t="s">
        <v>1878</v>
      </c>
      <c r="I246" s="135"/>
      <c r="J246" s="135"/>
      <c r="K246" s="251"/>
    </row>
    <row r="247" spans="2:11" outlineLevel="1" x14ac:dyDescent="0.35">
      <c r="B247" s="267" t="s">
        <v>1423</v>
      </c>
      <c r="C247" s="268" t="s">
        <v>1872</v>
      </c>
      <c r="D247" s="135" t="s">
        <v>1879</v>
      </c>
      <c r="E247" s="135"/>
      <c r="F247" s="135" t="s">
        <v>1434</v>
      </c>
      <c r="G247" s="269">
        <v>0.25789400000000001</v>
      </c>
      <c r="H247" s="268" t="s">
        <v>1880</v>
      </c>
      <c r="I247" s="135"/>
      <c r="J247" s="135"/>
      <c r="K247" s="251"/>
    </row>
    <row r="248" spans="2:11" outlineLevel="1" x14ac:dyDescent="0.35">
      <c r="B248" s="267" t="s">
        <v>1423</v>
      </c>
      <c r="C248" s="268" t="s">
        <v>1872</v>
      </c>
      <c r="D248" s="135" t="s">
        <v>1881</v>
      </c>
      <c r="E248" s="135"/>
      <c r="F248" s="135" t="s">
        <v>1434</v>
      </c>
      <c r="G248" s="269">
        <v>0.25789400000000001</v>
      </c>
      <c r="H248" s="268" t="s">
        <v>1882</v>
      </c>
      <c r="I248" s="135"/>
      <c r="J248" s="135"/>
      <c r="K248" s="251"/>
    </row>
    <row r="249" spans="2:11" outlineLevel="1" x14ac:dyDescent="0.35">
      <c r="B249" s="267" t="s">
        <v>1423</v>
      </c>
      <c r="C249" s="268" t="s">
        <v>1872</v>
      </c>
      <c r="D249" s="135" t="s">
        <v>1883</v>
      </c>
      <c r="E249" s="135"/>
      <c r="F249" s="135" t="s">
        <v>1434</v>
      </c>
      <c r="G249" s="269">
        <v>0.25789400000000001</v>
      </c>
      <c r="H249" s="268" t="s">
        <v>1884</v>
      </c>
      <c r="I249" s="135"/>
      <c r="J249" s="135"/>
      <c r="K249" s="251"/>
    </row>
    <row r="250" spans="2:11" outlineLevel="1" x14ac:dyDescent="0.35">
      <c r="B250" s="267" t="s">
        <v>1423</v>
      </c>
      <c r="C250" s="268" t="s">
        <v>1872</v>
      </c>
      <c r="D250" s="135" t="s">
        <v>1885</v>
      </c>
      <c r="E250" s="135"/>
      <c r="F250" s="135" t="s">
        <v>1434</v>
      </c>
      <c r="G250" s="269">
        <v>0.25789400000000001</v>
      </c>
      <c r="H250" s="268" t="s">
        <v>1886</v>
      </c>
      <c r="I250" s="135"/>
      <c r="J250" s="135"/>
      <c r="K250" s="251"/>
    </row>
    <row r="251" spans="2:11" outlineLevel="1" x14ac:dyDescent="0.35">
      <c r="B251" s="267" t="s">
        <v>1423</v>
      </c>
      <c r="C251" s="268" t="s">
        <v>1872</v>
      </c>
      <c r="D251" s="135" t="s">
        <v>1887</v>
      </c>
      <c r="E251" s="135"/>
      <c r="F251" s="135" t="s">
        <v>1434</v>
      </c>
      <c r="G251" s="269">
        <v>0.221221</v>
      </c>
      <c r="H251" s="268" t="s">
        <v>1888</v>
      </c>
      <c r="I251" s="135"/>
      <c r="J251" s="135"/>
      <c r="K251" s="251"/>
    </row>
    <row r="252" spans="2:11" outlineLevel="1" x14ac:dyDescent="0.35">
      <c r="B252" s="267" t="s">
        <v>1423</v>
      </c>
      <c r="C252" s="268" t="s">
        <v>1872</v>
      </c>
      <c r="D252" s="135" t="s">
        <v>1889</v>
      </c>
      <c r="E252" s="135"/>
      <c r="F252" s="135" t="s">
        <v>1434</v>
      </c>
      <c r="G252" s="269">
        <v>0.221221</v>
      </c>
      <c r="H252" s="268" t="s">
        <v>1890</v>
      </c>
      <c r="I252" s="135"/>
      <c r="J252" s="135"/>
      <c r="K252" s="251"/>
    </row>
    <row r="253" spans="2:11" outlineLevel="1" x14ac:dyDescent="0.35">
      <c r="B253" s="267" t="s">
        <v>1423</v>
      </c>
      <c r="C253" s="268" t="s">
        <v>1872</v>
      </c>
      <c r="D253" s="135" t="s">
        <v>1891</v>
      </c>
      <c r="E253" s="135"/>
      <c r="F253" s="135" t="s">
        <v>1434</v>
      </c>
      <c r="G253" s="269">
        <v>0.23660000000000003</v>
      </c>
      <c r="H253" s="268" t="s">
        <v>1892</v>
      </c>
      <c r="I253" s="135"/>
      <c r="J253" s="135"/>
      <c r="K253" s="251"/>
    </row>
    <row r="254" spans="2:11" outlineLevel="1" x14ac:dyDescent="0.35">
      <c r="B254" s="267" t="s">
        <v>1423</v>
      </c>
      <c r="C254" s="268" t="s">
        <v>1872</v>
      </c>
      <c r="D254" s="135" t="s">
        <v>1893</v>
      </c>
      <c r="E254" s="135"/>
      <c r="F254" s="135" t="s">
        <v>1434</v>
      </c>
      <c r="G254" s="269">
        <v>0.23660000000000003</v>
      </c>
      <c r="H254" s="268" t="s">
        <v>1894</v>
      </c>
      <c r="I254" s="135"/>
      <c r="J254" s="135"/>
      <c r="K254" s="251"/>
    </row>
    <row r="255" spans="2:11" outlineLevel="1" x14ac:dyDescent="0.35">
      <c r="B255" s="267" t="s">
        <v>1423</v>
      </c>
      <c r="C255" s="268" t="s">
        <v>1872</v>
      </c>
      <c r="D255" s="135" t="s">
        <v>1895</v>
      </c>
      <c r="E255" s="135"/>
      <c r="F255" s="135" t="s">
        <v>1434</v>
      </c>
      <c r="G255" s="269">
        <v>0.23660000000000003</v>
      </c>
      <c r="H255" s="268" t="s">
        <v>1896</v>
      </c>
      <c r="I255" s="135"/>
      <c r="J255" s="135"/>
      <c r="K255" s="251"/>
    </row>
    <row r="256" spans="2:11" outlineLevel="1" x14ac:dyDescent="0.35">
      <c r="B256" s="267" t="s">
        <v>1423</v>
      </c>
      <c r="C256" s="268" t="s">
        <v>1872</v>
      </c>
      <c r="D256" s="135" t="s">
        <v>1897</v>
      </c>
      <c r="E256" s="135"/>
      <c r="F256" s="135" t="s">
        <v>1434</v>
      </c>
      <c r="G256" s="269">
        <v>0.23186800000000002</v>
      </c>
      <c r="H256" s="268" t="s">
        <v>1898</v>
      </c>
      <c r="I256" s="135"/>
      <c r="J256" s="135"/>
      <c r="K256" s="251"/>
    </row>
    <row r="257" spans="2:11" outlineLevel="1" x14ac:dyDescent="0.35">
      <c r="B257" s="267" t="s">
        <v>1479</v>
      </c>
      <c r="C257" s="268" t="s">
        <v>1899</v>
      </c>
      <c r="D257" s="135" t="s">
        <v>1900</v>
      </c>
      <c r="E257" s="135"/>
      <c r="F257" s="135" t="s">
        <v>1434</v>
      </c>
      <c r="G257" s="269">
        <v>5.6784000000000001E-2</v>
      </c>
      <c r="H257" s="268" t="s">
        <v>1901</v>
      </c>
      <c r="I257" s="135"/>
      <c r="J257" s="135"/>
      <c r="K257" s="251"/>
    </row>
    <row r="258" spans="2:11" outlineLevel="1" x14ac:dyDescent="0.35">
      <c r="B258" s="267" t="s">
        <v>1423</v>
      </c>
      <c r="C258" s="268" t="s">
        <v>1872</v>
      </c>
      <c r="D258" s="135" t="s">
        <v>1902</v>
      </c>
      <c r="E258" s="135"/>
      <c r="F258" s="135" t="s">
        <v>1434</v>
      </c>
      <c r="G258" s="269">
        <v>0.25197900000000001</v>
      </c>
      <c r="H258" s="268" t="s">
        <v>1903</v>
      </c>
      <c r="I258" s="135"/>
      <c r="J258" s="135"/>
      <c r="K258" s="251"/>
    </row>
    <row r="259" spans="2:11" outlineLevel="1" x14ac:dyDescent="0.35">
      <c r="B259" s="267" t="s">
        <v>1423</v>
      </c>
      <c r="C259" s="268" t="s">
        <v>1349</v>
      </c>
      <c r="D259" s="135" t="s">
        <v>1904</v>
      </c>
      <c r="E259" s="135"/>
      <c r="F259" s="135" t="s">
        <v>1434</v>
      </c>
      <c r="G259" s="269">
        <v>1.2729080000000002</v>
      </c>
      <c r="H259" s="268" t="s">
        <v>1905</v>
      </c>
      <c r="I259" s="135"/>
      <c r="J259" s="135"/>
      <c r="K259" s="251"/>
    </row>
    <row r="260" spans="2:11" outlineLevel="1" x14ac:dyDescent="0.35">
      <c r="B260" s="267" t="s">
        <v>1423</v>
      </c>
      <c r="C260" s="268" t="s">
        <v>1349</v>
      </c>
      <c r="D260" s="135" t="s">
        <v>1906</v>
      </c>
      <c r="E260" s="135"/>
      <c r="F260" s="135" t="s">
        <v>1434</v>
      </c>
      <c r="G260" s="269">
        <v>1.343888</v>
      </c>
      <c r="H260" s="268" t="s">
        <v>1907</v>
      </c>
      <c r="I260" s="135"/>
      <c r="J260" s="135"/>
      <c r="K260" s="251"/>
    </row>
    <row r="261" spans="2:11" outlineLevel="1" x14ac:dyDescent="0.35">
      <c r="B261" s="267" t="s">
        <v>1423</v>
      </c>
      <c r="C261" s="268" t="s">
        <v>1349</v>
      </c>
      <c r="D261" s="135" t="s">
        <v>1908</v>
      </c>
      <c r="E261" s="135"/>
      <c r="F261" s="135" t="s">
        <v>1434</v>
      </c>
      <c r="G261" s="269">
        <v>1.343888</v>
      </c>
      <c r="H261" s="268" t="s">
        <v>1909</v>
      </c>
      <c r="I261" s="135"/>
      <c r="J261" s="135"/>
      <c r="K261" s="251"/>
    </row>
    <row r="262" spans="2:11" outlineLevel="1" x14ac:dyDescent="0.35">
      <c r="B262" s="267" t="s">
        <v>1423</v>
      </c>
      <c r="C262" s="268" t="s">
        <v>1349</v>
      </c>
      <c r="D262" s="135" t="s">
        <v>1910</v>
      </c>
      <c r="E262" s="135"/>
      <c r="F262" s="135" t="s">
        <v>1434</v>
      </c>
      <c r="G262" s="269">
        <v>0.71926400000000001</v>
      </c>
      <c r="H262" s="268" t="s">
        <v>1911</v>
      </c>
      <c r="I262" s="135"/>
      <c r="J262" s="135"/>
      <c r="K262" s="251"/>
    </row>
    <row r="263" spans="2:11" outlineLevel="1" x14ac:dyDescent="0.35">
      <c r="B263" s="267" t="s">
        <v>1423</v>
      </c>
      <c r="C263" s="268" t="s">
        <v>1349</v>
      </c>
      <c r="D263" s="135" t="s">
        <v>1912</v>
      </c>
      <c r="E263" s="135"/>
      <c r="F263" s="135" t="s">
        <v>1434</v>
      </c>
      <c r="G263" s="269">
        <v>0.71926400000000001</v>
      </c>
      <c r="H263" s="268" t="s">
        <v>1913</v>
      </c>
      <c r="I263" s="135"/>
      <c r="J263" s="135"/>
      <c r="K263" s="251"/>
    </row>
    <row r="264" spans="2:11" outlineLevel="1" x14ac:dyDescent="0.35">
      <c r="B264" s="267" t="s">
        <v>1423</v>
      </c>
      <c r="C264" s="268" t="s">
        <v>1349</v>
      </c>
      <c r="D264" s="135" t="s">
        <v>1914</v>
      </c>
      <c r="E264" s="135"/>
      <c r="F264" s="135" t="s">
        <v>1434</v>
      </c>
      <c r="G264" s="269">
        <v>0.71926400000000001</v>
      </c>
      <c r="H264" s="268" t="s">
        <v>1915</v>
      </c>
      <c r="I264" s="135"/>
      <c r="J264" s="135"/>
      <c r="K264" s="251"/>
    </row>
    <row r="265" spans="2:11" outlineLevel="1" x14ac:dyDescent="0.35">
      <c r="B265" s="267" t="s">
        <v>1423</v>
      </c>
      <c r="C265" s="268" t="s">
        <v>1349</v>
      </c>
      <c r="D265" s="135" t="s">
        <v>1916</v>
      </c>
      <c r="E265" s="135"/>
      <c r="F265" s="135" t="s">
        <v>1434</v>
      </c>
      <c r="G265" s="269">
        <v>0.51342200000000005</v>
      </c>
      <c r="H265" s="268" t="s">
        <v>1917</v>
      </c>
      <c r="I265" s="135"/>
      <c r="J265" s="135"/>
      <c r="K265" s="251"/>
    </row>
    <row r="266" spans="2:11" outlineLevel="1" x14ac:dyDescent="0.35">
      <c r="B266" s="267" t="s">
        <v>1423</v>
      </c>
      <c r="C266" s="268" t="s">
        <v>1349</v>
      </c>
      <c r="D266" s="135" t="s">
        <v>1918</v>
      </c>
      <c r="E266" s="135"/>
      <c r="F266" s="135" t="s">
        <v>1434</v>
      </c>
      <c r="G266" s="269">
        <v>0.587951</v>
      </c>
      <c r="H266" s="268" t="s">
        <v>1919</v>
      </c>
      <c r="I266" s="135"/>
      <c r="J266" s="135"/>
      <c r="K266" s="251"/>
    </row>
    <row r="267" spans="2:11" outlineLevel="1" x14ac:dyDescent="0.35">
      <c r="B267" s="267" t="s">
        <v>1423</v>
      </c>
      <c r="C267" s="268" t="s">
        <v>1349</v>
      </c>
      <c r="D267" s="135" t="s">
        <v>1920</v>
      </c>
      <c r="E267" s="135"/>
      <c r="F267" s="135" t="s">
        <v>1434</v>
      </c>
      <c r="G267" s="269">
        <v>0.410501</v>
      </c>
      <c r="H267" s="268" t="s">
        <v>1921</v>
      </c>
      <c r="I267" s="135"/>
      <c r="J267" s="135"/>
      <c r="K267" s="251"/>
    </row>
    <row r="268" spans="2:11" outlineLevel="1" x14ac:dyDescent="0.35">
      <c r="B268" s="267" t="s">
        <v>1423</v>
      </c>
      <c r="C268" s="268" t="s">
        <v>1349</v>
      </c>
      <c r="D268" s="135" t="s">
        <v>1922</v>
      </c>
      <c r="E268" s="135"/>
      <c r="F268" s="135" t="s">
        <v>1434</v>
      </c>
      <c r="G268" s="269">
        <v>0.47201700000000002</v>
      </c>
      <c r="H268" s="268" t="s">
        <v>1923</v>
      </c>
      <c r="I268" s="135"/>
      <c r="J268" s="135"/>
      <c r="K268" s="251"/>
    </row>
    <row r="269" spans="2:11" outlineLevel="1" x14ac:dyDescent="0.35">
      <c r="B269" s="267" t="s">
        <v>1423</v>
      </c>
      <c r="C269" s="268" t="s">
        <v>1349</v>
      </c>
      <c r="D269" s="135" t="s">
        <v>1924</v>
      </c>
      <c r="E269" s="135"/>
      <c r="F269" s="135" t="s">
        <v>1434</v>
      </c>
      <c r="G269" s="269">
        <v>0.92628900000000003</v>
      </c>
      <c r="H269" s="268" t="s">
        <v>1925</v>
      </c>
      <c r="I269" s="135"/>
      <c r="J269" s="135"/>
      <c r="K269" s="251"/>
    </row>
    <row r="270" spans="2:11" outlineLevel="1" x14ac:dyDescent="0.35">
      <c r="B270" s="267" t="s">
        <v>1423</v>
      </c>
      <c r="C270" s="268" t="s">
        <v>1349</v>
      </c>
      <c r="D270" s="135" t="s">
        <v>1926</v>
      </c>
      <c r="E270" s="135"/>
      <c r="F270" s="135" t="s">
        <v>1434</v>
      </c>
      <c r="G270" s="269">
        <v>0.47674900000000003</v>
      </c>
      <c r="H270" s="268" t="s">
        <v>1927</v>
      </c>
      <c r="I270" s="135"/>
      <c r="J270" s="135"/>
      <c r="K270" s="251"/>
    </row>
    <row r="271" spans="2:11" outlineLevel="1" x14ac:dyDescent="0.35">
      <c r="B271" s="267" t="s">
        <v>1423</v>
      </c>
      <c r="C271" s="268" t="s">
        <v>1349</v>
      </c>
      <c r="D271" s="135" t="s">
        <v>1928</v>
      </c>
      <c r="E271" s="135"/>
      <c r="F271" s="135" t="s">
        <v>1434</v>
      </c>
      <c r="G271" s="269">
        <v>0.47674900000000003</v>
      </c>
      <c r="H271" s="268" t="s">
        <v>1929</v>
      </c>
      <c r="I271" s="135"/>
      <c r="J271" s="135"/>
      <c r="K271" s="251"/>
    </row>
    <row r="272" spans="2:11" outlineLevel="1" x14ac:dyDescent="0.35">
      <c r="B272" s="267" t="s">
        <v>1423</v>
      </c>
      <c r="C272" s="268" t="s">
        <v>1349</v>
      </c>
      <c r="D272" s="135" t="s">
        <v>1930</v>
      </c>
      <c r="E272" s="135"/>
      <c r="F272" s="135" t="s">
        <v>1434</v>
      </c>
      <c r="G272" s="269">
        <v>0.50868999999999998</v>
      </c>
      <c r="H272" s="268" t="s">
        <v>1931</v>
      </c>
      <c r="I272" s="135"/>
      <c r="J272" s="135"/>
      <c r="K272" s="251"/>
    </row>
    <row r="273" spans="2:11" outlineLevel="1" x14ac:dyDescent="0.35">
      <c r="B273" s="267" t="s">
        <v>1423</v>
      </c>
      <c r="C273" s="268" t="s">
        <v>1349</v>
      </c>
      <c r="D273" s="135" t="s">
        <v>1932</v>
      </c>
      <c r="E273" s="135"/>
      <c r="F273" s="135" t="s">
        <v>1434</v>
      </c>
      <c r="G273" s="269">
        <v>0.39630500000000002</v>
      </c>
      <c r="H273" s="268" t="s">
        <v>1933</v>
      </c>
      <c r="I273" s="135"/>
      <c r="J273" s="135"/>
      <c r="K273" s="251"/>
    </row>
    <row r="274" spans="2:11" outlineLevel="1" x14ac:dyDescent="0.35">
      <c r="B274" s="267" t="s">
        <v>1423</v>
      </c>
      <c r="C274" s="268" t="s">
        <v>1349</v>
      </c>
      <c r="D274" s="135" t="s">
        <v>1934</v>
      </c>
      <c r="E274" s="135"/>
      <c r="F274" s="135" t="s">
        <v>1434</v>
      </c>
      <c r="G274" s="269">
        <v>0.55719299999999994</v>
      </c>
      <c r="H274" s="268" t="s">
        <v>1935</v>
      </c>
      <c r="I274" s="135"/>
      <c r="J274" s="135"/>
      <c r="K274" s="251"/>
    </row>
    <row r="275" spans="2:11" outlineLevel="1" x14ac:dyDescent="0.35">
      <c r="B275" s="267" t="s">
        <v>1423</v>
      </c>
      <c r="C275" s="268" t="s">
        <v>1349</v>
      </c>
      <c r="D275" s="135" t="s">
        <v>1936</v>
      </c>
      <c r="E275" s="135"/>
      <c r="F275" s="135" t="s">
        <v>1434</v>
      </c>
      <c r="G275" s="269">
        <v>0.55719299999999994</v>
      </c>
      <c r="H275" s="268" t="s">
        <v>1937</v>
      </c>
      <c r="I275" s="135"/>
      <c r="J275" s="135"/>
      <c r="K275" s="251"/>
    </row>
    <row r="276" spans="2:11" outlineLevel="1" x14ac:dyDescent="0.35">
      <c r="B276" s="267" t="s">
        <v>1423</v>
      </c>
      <c r="C276" s="268" t="s">
        <v>1938</v>
      </c>
      <c r="D276" s="135" t="s">
        <v>1939</v>
      </c>
      <c r="E276" s="135"/>
      <c r="F276" s="135" t="s">
        <v>1434</v>
      </c>
      <c r="G276" s="269">
        <v>3.5572810000000001</v>
      </c>
      <c r="H276" s="268" t="s">
        <v>1940</v>
      </c>
      <c r="I276" s="135"/>
      <c r="J276" s="135"/>
      <c r="K276" s="251"/>
    </row>
    <row r="277" spans="2:11" outlineLevel="1" x14ac:dyDescent="0.35">
      <c r="B277" s="267" t="s">
        <v>1423</v>
      </c>
      <c r="C277" s="268" t="s">
        <v>1938</v>
      </c>
      <c r="D277" s="135" t="s">
        <v>1941</v>
      </c>
      <c r="E277" s="135"/>
      <c r="F277" s="135" t="s">
        <v>1434</v>
      </c>
      <c r="G277" s="269">
        <v>1.2338689999999999</v>
      </c>
      <c r="H277" s="268" t="s">
        <v>1942</v>
      </c>
      <c r="I277" s="135"/>
      <c r="J277" s="135"/>
      <c r="K277" s="251"/>
    </row>
    <row r="278" spans="2:11" outlineLevel="1" x14ac:dyDescent="0.35">
      <c r="B278" s="267" t="s">
        <v>1423</v>
      </c>
      <c r="C278" s="268" t="s">
        <v>1938</v>
      </c>
      <c r="D278" s="135" t="s">
        <v>1943</v>
      </c>
      <c r="E278" s="135"/>
      <c r="F278" s="135" t="s">
        <v>1434</v>
      </c>
      <c r="G278" s="269">
        <v>3.0497739999999998</v>
      </c>
      <c r="H278" s="268" t="s">
        <v>1944</v>
      </c>
      <c r="I278" s="135"/>
      <c r="J278" s="135"/>
      <c r="K278" s="251"/>
    </row>
    <row r="279" spans="2:11" outlineLevel="1" x14ac:dyDescent="0.35">
      <c r="B279" s="267" t="s">
        <v>1423</v>
      </c>
      <c r="C279" s="268" t="s">
        <v>1938</v>
      </c>
      <c r="D279" s="135" t="s">
        <v>1945</v>
      </c>
      <c r="E279" s="135"/>
      <c r="F279" s="135" t="s">
        <v>1434</v>
      </c>
      <c r="G279" s="269">
        <v>1.3852930000000001</v>
      </c>
      <c r="H279" s="268" t="s">
        <v>1946</v>
      </c>
      <c r="I279" s="135"/>
      <c r="J279" s="135"/>
      <c r="K279" s="251"/>
    </row>
    <row r="280" spans="2:11" outlineLevel="1" x14ac:dyDescent="0.35">
      <c r="B280" s="267" t="s">
        <v>1423</v>
      </c>
      <c r="C280" s="268" t="s">
        <v>1938</v>
      </c>
      <c r="D280" s="135" t="s">
        <v>1947</v>
      </c>
      <c r="E280" s="135"/>
      <c r="F280" s="135" t="s">
        <v>1434</v>
      </c>
      <c r="G280" s="269">
        <v>1.3852930000000001</v>
      </c>
      <c r="H280" s="268" t="s">
        <v>1948</v>
      </c>
      <c r="I280" s="135"/>
      <c r="J280" s="135"/>
      <c r="K280" s="251"/>
    </row>
    <row r="281" spans="2:11" outlineLevel="1" x14ac:dyDescent="0.35">
      <c r="B281" s="267" t="s">
        <v>1423</v>
      </c>
      <c r="C281" s="268" t="s">
        <v>1938</v>
      </c>
      <c r="D281" s="135" t="s">
        <v>1949</v>
      </c>
      <c r="E281" s="135"/>
      <c r="F281" s="135" t="s">
        <v>1434</v>
      </c>
      <c r="G281" s="269">
        <v>1.626625</v>
      </c>
      <c r="H281" s="268" t="s">
        <v>1950</v>
      </c>
      <c r="I281" s="135"/>
      <c r="J281" s="135"/>
      <c r="K281" s="251"/>
    </row>
    <row r="282" spans="2:11" outlineLevel="1" x14ac:dyDescent="0.35">
      <c r="B282" s="267" t="s">
        <v>1423</v>
      </c>
      <c r="C282" s="268" t="s">
        <v>1938</v>
      </c>
      <c r="D282" s="135" t="s">
        <v>1951</v>
      </c>
      <c r="E282" s="135"/>
      <c r="F282" s="135" t="s">
        <v>1434</v>
      </c>
      <c r="G282" s="269">
        <v>1.7129840000000001</v>
      </c>
      <c r="H282" s="268" t="s">
        <v>1952</v>
      </c>
      <c r="I282" s="135"/>
      <c r="J282" s="135"/>
      <c r="K282" s="251"/>
    </row>
    <row r="283" spans="2:11" outlineLevel="1" x14ac:dyDescent="0.35">
      <c r="B283" s="267" t="s">
        <v>1423</v>
      </c>
      <c r="C283" s="268" t="s">
        <v>1938</v>
      </c>
      <c r="D283" s="135" t="s">
        <v>1953</v>
      </c>
      <c r="E283" s="135"/>
      <c r="F283" s="135" t="s">
        <v>1434</v>
      </c>
      <c r="G283" s="269">
        <v>1.7129840000000001</v>
      </c>
      <c r="H283" s="268" t="s">
        <v>1954</v>
      </c>
      <c r="I283" s="135"/>
      <c r="J283" s="135"/>
      <c r="K283" s="251"/>
    </row>
    <row r="284" spans="2:11" outlineLevel="1" x14ac:dyDescent="0.35">
      <c r="B284" s="267" t="s">
        <v>1423</v>
      </c>
      <c r="C284" s="268" t="s">
        <v>1938</v>
      </c>
      <c r="D284" s="135" t="s">
        <v>1955</v>
      </c>
      <c r="E284" s="135"/>
      <c r="F284" s="135" t="s">
        <v>1434</v>
      </c>
      <c r="G284" s="269">
        <v>1.7129840000000001</v>
      </c>
      <c r="H284" s="268" t="s">
        <v>1956</v>
      </c>
      <c r="I284" s="135"/>
      <c r="J284" s="135"/>
      <c r="K284" s="251"/>
    </row>
    <row r="285" spans="2:11" outlineLevel="1" x14ac:dyDescent="0.35">
      <c r="B285" s="267" t="s">
        <v>1423</v>
      </c>
      <c r="C285" s="268" t="s">
        <v>1938</v>
      </c>
      <c r="D285" s="135" t="s">
        <v>1957</v>
      </c>
      <c r="E285" s="135"/>
      <c r="F285" s="135" t="s">
        <v>1434</v>
      </c>
      <c r="G285" s="269">
        <v>1.936571</v>
      </c>
      <c r="H285" s="268" t="s">
        <v>1958</v>
      </c>
      <c r="I285" s="135"/>
      <c r="J285" s="135"/>
      <c r="K285" s="251"/>
    </row>
    <row r="286" spans="2:11" outlineLevel="1" x14ac:dyDescent="0.35">
      <c r="B286" s="267" t="s">
        <v>1423</v>
      </c>
      <c r="C286" s="268" t="s">
        <v>1938</v>
      </c>
      <c r="D286" s="135" t="s">
        <v>1959</v>
      </c>
      <c r="E286" s="135"/>
      <c r="F286" s="135" t="s">
        <v>1434</v>
      </c>
      <c r="G286" s="269">
        <v>1.2894700000000001</v>
      </c>
      <c r="H286" s="268" t="s">
        <v>1960</v>
      </c>
      <c r="I286" s="135"/>
      <c r="J286" s="135"/>
      <c r="K286" s="251"/>
    </row>
    <row r="287" spans="2:11" outlineLevel="1" x14ac:dyDescent="0.35">
      <c r="B287" s="267" t="s">
        <v>1423</v>
      </c>
      <c r="C287" s="268" t="s">
        <v>1938</v>
      </c>
      <c r="D287" s="135" t="s">
        <v>1961</v>
      </c>
      <c r="E287" s="135"/>
      <c r="F287" s="135" t="s">
        <v>1434</v>
      </c>
      <c r="G287" s="269">
        <v>0.57375500000000001</v>
      </c>
      <c r="H287" s="268" t="s">
        <v>1962</v>
      </c>
      <c r="I287" s="135"/>
      <c r="J287" s="135"/>
      <c r="K287" s="251"/>
    </row>
    <row r="288" spans="2:11" outlineLevel="1" x14ac:dyDescent="0.35">
      <c r="B288" s="267" t="s">
        <v>1423</v>
      </c>
      <c r="C288" s="268" t="s">
        <v>1938</v>
      </c>
      <c r="D288" s="135" t="s">
        <v>1963</v>
      </c>
      <c r="E288" s="135"/>
      <c r="F288" s="135" t="s">
        <v>1434</v>
      </c>
      <c r="G288" s="269">
        <v>0.64236900000000008</v>
      </c>
      <c r="H288" s="268" t="s">
        <v>1964</v>
      </c>
      <c r="I288" s="135"/>
      <c r="J288" s="135"/>
      <c r="K288" s="251"/>
    </row>
    <row r="289" spans="2:11" outlineLevel="1" x14ac:dyDescent="0.35">
      <c r="B289" s="267" t="s">
        <v>1479</v>
      </c>
      <c r="C289" s="268" t="s">
        <v>1899</v>
      </c>
      <c r="D289" s="135" t="s">
        <v>1965</v>
      </c>
      <c r="E289" s="135"/>
      <c r="F289" s="135" t="s">
        <v>1434</v>
      </c>
      <c r="G289" s="269">
        <v>5.6784000000000001E-2</v>
      </c>
      <c r="H289" s="268" t="s">
        <v>1966</v>
      </c>
      <c r="I289" s="135"/>
      <c r="J289" s="135"/>
      <c r="K289" s="251"/>
    </row>
    <row r="290" spans="2:11" outlineLevel="1" x14ac:dyDescent="0.35">
      <c r="B290" s="267" t="s">
        <v>1423</v>
      </c>
      <c r="C290" s="268" t="s">
        <v>1938</v>
      </c>
      <c r="D290" s="135" t="s">
        <v>1967</v>
      </c>
      <c r="E290" s="135"/>
      <c r="F290" s="135" t="s">
        <v>1434</v>
      </c>
      <c r="G290" s="269">
        <v>0.64236900000000008</v>
      </c>
      <c r="H290" s="268" t="s">
        <v>1968</v>
      </c>
      <c r="I290" s="135"/>
      <c r="J290" s="135"/>
      <c r="K290" s="251"/>
    </row>
    <row r="291" spans="2:11" outlineLevel="1" x14ac:dyDescent="0.35">
      <c r="B291" s="267" t="s">
        <v>1423</v>
      </c>
      <c r="C291" s="268" t="s">
        <v>1938</v>
      </c>
      <c r="D291" s="135" t="s">
        <v>1969</v>
      </c>
      <c r="E291" s="135"/>
      <c r="F291" s="135" t="s">
        <v>1434</v>
      </c>
      <c r="G291" s="269">
        <v>0.64236900000000008</v>
      </c>
      <c r="H291" s="268" t="s">
        <v>1970</v>
      </c>
      <c r="I291" s="135"/>
      <c r="J291" s="135"/>
      <c r="K291" s="251"/>
    </row>
    <row r="292" spans="2:11" outlineLevel="1" x14ac:dyDescent="0.35">
      <c r="B292" s="267" t="s">
        <v>1423</v>
      </c>
      <c r="C292" s="268" t="s">
        <v>1938</v>
      </c>
      <c r="D292" s="135" t="s">
        <v>1971</v>
      </c>
      <c r="E292" s="135"/>
      <c r="F292" s="135" t="s">
        <v>1434</v>
      </c>
      <c r="G292" s="269">
        <v>0.64236900000000008</v>
      </c>
      <c r="H292" s="268" t="s">
        <v>1972</v>
      </c>
      <c r="I292" s="135"/>
      <c r="J292" s="135"/>
      <c r="K292" s="251"/>
    </row>
    <row r="293" spans="2:11" outlineLevel="1" x14ac:dyDescent="0.35">
      <c r="B293" s="267" t="s">
        <v>1423</v>
      </c>
      <c r="C293" s="268" t="s">
        <v>1938</v>
      </c>
      <c r="D293" s="135" t="s">
        <v>1973</v>
      </c>
      <c r="E293" s="135"/>
      <c r="F293" s="135" t="s">
        <v>1434</v>
      </c>
      <c r="G293" s="269">
        <v>0.64236900000000008</v>
      </c>
      <c r="H293" s="268" t="s">
        <v>1974</v>
      </c>
      <c r="I293" s="135"/>
      <c r="J293" s="135"/>
      <c r="K293" s="251"/>
    </row>
    <row r="294" spans="2:11" outlineLevel="1" x14ac:dyDescent="0.35">
      <c r="B294" s="267" t="s">
        <v>1423</v>
      </c>
      <c r="C294" s="268" t="s">
        <v>1938</v>
      </c>
      <c r="D294" s="135" t="s">
        <v>1975</v>
      </c>
      <c r="E294" s="135"/>
      <c r="F294" s="135" t="s">
        <v>1434</v>
      </c>
      <c r="G294" s="269">
        <v>0.84939399999999998</v>
      </c>
      <c r="H294" s="268" t="s">
        <v>1976</v>
      </c>
      <c r="I294" s="135"/>
      <c r="J294" s="135"/>
      <c r="K294" s="251"/>
    </row>
    <row r="295" spans="2:11" outlineLevel="1" x14ac:dyDescent="0.35">
      <c r="B295" s="267" t="s">
        <v>1423</v>
      </c>
      <c r="C295" s="268" t="s">
        <v>1938</v>
      </c>
      <c r="D295" s="135" t="s">
        <v>1977</v>
      </c>
      <c r="E295" s="135"/>
      <c r="F295" s="135" t="s">
        <v>1434</v>
      </c>
      <c r="G295" s="269">
        <v>0.84939399999999998</v>
      </c>
      <c r="H295" s="268" t="s">
        <v>1978</v>
      </c>
      <c r="I295" s="135"/>
      <c r="J295" s="135"/>
      <c r="K295" s="251"/>
    </row>
    <row r="296" spans="2:11" outlineLevel="1" x14ac:dyDescent="0.35">
      <c r="B296" s="267" t="s">
        <v>1423</v>
      </c>
      <c r="C296" s="268" t="s">
        <v>1938</v>
      </c>
      <c r="D296" s="135" t="s">
        <v>1979</v>
      </c>
      <c r="E296" s="135"/>
      <c r="F296" s="135" t="s">
        <v>1434</v>
      </c>
      <c r="G296" s="269">
        <v>0.61279400000000006</v>
      </c>
      <c r="H296" s="268" t="s">
        <v>1980</v>
      </c>
      <c r="I296" s="135"/>
      <c r="J296" s="135"/>
      <c r="K296" s="251"/>
    </row>
    <row r="297" spans="2:11" outlineLevel="1" x14ac:dyDescent="0.35">
      <c r="B297" s="267" t="s">
        <v>1423</v>
      </c>
      <c r="C297" s="268" t="s">
        <v>1938</v>
      </c>
      <c r="D297" s="135" t="s">
        <v>1981</v>
      </c>
      <c r="E297" s="135"/>
      <c r="F297" s="135" t="s">
        <v>1434</v>
      </c>
      <c r="G297" s="269">
        <v>0.61279400000000006</v>
      </c>
      <c r="H297" s="268" t="s">
        <v>1982</v>
      </c>
      <c r="I297" s="135"/>
      <c r="J297" s="135"/>
      <c r="K297" s="251"/>
    </row>
    <row r="298" spans="2:11" outlineLevel="1" x14ac:dyDescent="0.35">
      <c r="B298" s="267" t="s">
        <v>1423</v>
      </c>
      <c r="C298" s="268" t="s">
        <v>1938</v>
      </c>
      <c r="D298" s="135" t="s">
        <v>1983</v>
      </c>
      <c r="E298" s="135"/>
      <c r="F298" s="135" t="s">
        <v>1434</v>
      </c>
      <c r="G298" s="269">
        <v>0.61279400000000006</v>
      </c>
      <c r="H298" s="268" t="s">
        <v>1984</v>
      </c>
      <c r="I298" s="135"/>
      <c r="J298" s="135"/>
      <c r="K298" s="251"/>
    </row>
    <row r="299" spans="2:11" outlineLevel="1" x14ac:dyDescent="0.35">
      <c r="B299" s="267" t="s">
        <v>1423</v>
      </c>
      <c r="C299" s="268" t="s">
        <v>1938</v>
      </c>
      <c r="D299" s="135" t="s">
        <v>1985</v>
      </c>
      <c r="E299" s="135"/>
      <c r="F299" s="135" t="s">
        <v>1434</v>
      </c>
      <c r="G299" s="269">
        <v>1.2291369999999999</v>
      </c>
      <c r="H299" s="268" t="s">
        <v>1986</v>
      </c>
      <c r="I299" s="135"/>
      <c r="J299" s="135"/>
      <c r="K299" s="251"/>
    </row>
    <row r="300" spans="2:11" outlineLevel="1" x14ac:dyDescent="0.35">
      <c r="B300" s="267" t="s">
        <v>1423</v>
      </c>
      <c r="C300" s="268" t="s">
        <v>1938</v>
      </c>
      <c r="D300" s="135" t="s">
        <v>1987</v>
      </c>
      <c r="E300" s="135"/>
      <c r="F300" s="135" t="s">
        <v>1434</v>
      </c>
      <c r="G300" s="269">
        <v>1.4893969999999999</v>
      </c>
      <c r="H300" s="268" t="s">
        <v>1988</v>
      </c>
      <c r="I300" s="135"/>
      <c r="J300" s="135"/>
      <c r="K300" s="251"/>
    </row>
    <row r="301" spans="2:11" outlineLevel="1" x14ac:dyDescent="0.35">
      <c r="B301" s="267" t="s">
        <v>1423</v>
      </c>
      <c r="C301" s="268" t="s">
        <v>1938</v>
      </c>
      <c r="D301" s="135" t="s">
        <v>1989</v>
      </c>
      <c r="E301" s="135"/>
      <c r="F301" s="135" t="s">
        <v>1434</v>
      </c>
      <c r="G301" s="269">
        <v>1.1191180000000001</v>
      </c>
      <c r="H301" s="268" t="s">
        <v>1990</v>
      </c>
      <c r="I301" s="135"/>
      <c r="J301" s="135"/>
      <c r="K301" s="251"/>
    </row>
    <row r="302" spans="2:11" outlineLevel="1" x14ac:dyDescent="0.35">
      <c r="B302" s="267" t="s">
        <v>1423</v>
      </c>
      <c r="C302" s="268" t="s">
        <v>1938</v>
      </c>
      <c r="D302" s="135" t="s">
        <v>1991</v>
      </c>
      <c r="E302" s="135"/>
      <c r="F302" s="135" t="s">
        <v>1434</v>
      </c>
      <c r="G302" s="269">
        <v>0.75357099999999999</v>
      </c>
      <c r="H302" s="268" t="s">
        <v>1992</v>
      </c>
      <c r="I302" s="135"/>
      <c r="J302" s="135"/>
      <c r="K302" s="251"/>
    </row>
    <row r="303" spans="2:11" outlineLevel="1" x14ac:dyDescent="0.35">
      <c r="B303" s="267" t="s">
        <v>1423</v>
      </c>
      <c r="C303" s="268" t="s">
        <v>1938</v>
      </c>
      <c r="D303" s="135" t="s">
        <v>1993</v>
      </c>
      <c r="E303" s="135"/>
      <c r="F303" s="135" t="s">
        <v>1434</v>
      </c>
      <c r="G303" s="269">
        <v>1.5130569999999999</v>
      </c>
      <c r="H303" s="268" t="s">
        <v>1994</v>
      </c>
      <c r="I303" s="135"/>
      <c r="J303" s="135"/>
      <c r="K303" s="251"/>
    </row>
    <row r="304" spans="2:11" outlineLevel="1" x14ac:dyDescent="0.35">
      <c r="B304" s="267" t="s">
        <v>1423</v>
      </c>
      <c r="C304" s="268" t="s">
        <v>1938</v>
      </c>
      <c r="D304" s="135" t="s">
        <v>1995</v>
      </c>
      <c r="E304" s="135"/>
      <c r="F304" s="135" t="s">
        <v>1434</v>
      </c>
      <c r="G304" s="269">
        <v>1.5130569999999999</v>
      </c>
      <c r="H304" s="268" t="s">
        <v>1996</v>
      </c>
      <c r="I304" s="135"/>
      <c r="J304" s="135"/>
      <c r="K304" s="251"/>
    </row>
    <row r="305" spans="2:11" outlineLevel="1" x14ac:dyDescent="0.35">
      <c r="B305" s="267" t="s">
        <v>1423</v>
      </c>
      <c r="C305" s="268" t="s">
        <v>1938</v>
      </c>
      <c r="D305" s="135" t="s">
        <v>1997</v>
      </c>
      <c r="E305" s="135"/>
      <c r="F305" s="135" t="s">
        <v>1434</v>
      </c>
      <c r="G305" s="269">
        <v>0.75712000000000002</v>
      </c>
      <c r="H305" s="268" t="s">
        <v>1998</v>
      </c>
      <c r="I305" s="135"/>
      <c r="J305" s="135"/>
      <c r="K305" s="251"/>
    </row>
    <row r="306" spans="2:11" outlineLevel="1" x14ac:dyDescent="0.35">
      <c r="B306" s="267" t="s">
        <v>1423</v>
      </c>
      <c r="C306" s="268" t="s">
        <v>1938</v>
      </c>
      <c r="D306" s="135" t="s">
        <v>1999</v>
      </c>
      <c r="E306" s="135"/>
      <c r="F306" s="135" t="s">
        <v>1434</v>
      </c>
      <c r="G306" s="269">
        <v>0.44480800000000004</v>
      </c>
      <c r="H306" s="268" t="s">
        <v>2000</v>
      </c>
      <c r="I306" s="135"/>
      <c r="J306" s="135"/>
      <c r="K306" s="251"/>
    </row>
    <row r="307" spans="2:11" outlineLevel="1" x14ac:dyDescent="0.35">
      <c r="B307" s="267" t="s">
        <v>1423</v>
      </c>
      <c r="C307" s="268" t="s">
        <v>1938</v>
      </c>
      <c r="D307" s="135" t="s">
        <v>2001</v>
      </c>
      <c r="E307" s="135"/>
      <c r="F307" s="135" t="s">
        <v>1434</v>
      </c>
      <c r="G307" s="269">
        <v>0.37146200000000001</v>
      </c>
      <c r="H307" s="268" t="s">
        <v>2002</v>
      </c>
      <c r="I307" s="135"/>
      <c r="J307" s="135"/>
      <c r="K307" s="251"/>
    </row>
    <row r="308" spans="2:11" outlineLevel="1" x14ac:dyDescent="0.35">
      <c r="B308" s="267" t="s">
        <v>1423</v>
      </c>
      <c r="C308" s="268" t="s">
        <v>1938</v>
      </c>
      <c r="D308" s="135" t="s">
        <v>2003</v>
      </c>
      <c r="E308" s="135"/>
      <c r="F308" s="135" t="s">
        <v>1434</v>
      </c>
      <c r="G308" s="269">
        <v>0.64828400000000008</v>
      </c>
      <c r="H308" s="268" t="s">
        <v>2004</v>
      </c>
      <c r="I308" s="135"/>
      <c r="J308" s="135"/>
      <c r="K308" s="251"/>
    </row>
    <row r="309" spans="2:11" outlineLevel="1" x14ac:dyDescent="0.35">
      <c r="B309" s="267" t="s">
        <v>1423</v>
      </c>
      <c r="C309" s="268" t="s">
        <v>1938</v>
      </c>
      <c r="D309" s="135" t="s">
        <v>2005</v>
      </c>
      <c r="E309" s="135"/>
      <c r="F309" s="135" t="s">
        <v>1434</v>
      </c>
      <c r="G309" s="269">
        <v>0.64828400000000008</v>
      </c>
      <c r="H309" s="268" t="s">
        <v>2006</v>
      </c>
      <c r="I309" s="135"/>
      <c r="J309" s="135"/>
      <c r="K309" s="251"/>
    </row>
    <row r="310" spans="2:11" outlineLevel="1" x14ac:dyDescent="0.35">
      <c r="B310" s="267" t="s">
        <v>1423</v>
      </c>
      <c r="C310" s="268" t="s">
        <v>1938</v>
      </c>
      <c r="D310" s="135" t="s">
        <v>2007</v>
      </c>
      <c r="E310" s="135"/>
      <c r="F310" s="135" t="s">
        <v>1434</v>
      </c>
      <c r="G310" s="269">
        <v>0.64828400000000008</v>
      </c>
      <c r="H310" s="268" t="s">
        <v>2008</v>
      </c>
      <c r="I310" s="135"/>
      <c r="J310" s="135"/>
      <c r="K310" s="251"/>
    </row>
    <row r="311" spans="2:11" outlineLevel="1" x14ac:dyDescent="0.35">
      <c r="B311" s="267" t="s">
        <v>1423</v>
      </c>
      <c r="C311" s="268" t="s">
        <v>1938</v>
      </c>
      <c r="D311" s="135" t="s">
        <v>2009</v>
      </c>
      <c r="E311" s="135"/>
      <c r="F311" s="135" t="s">
        <v>1434</v>
      </c>
      <c r="G311" s="269">
        <v>0.59268300000000007</v>
      </c>
      <c r="H311" s="268" t="s">
        <v>2010</v>
      </c>
      <c r="I311" s="135"/>
      <c r="J311" s="135"/>
      <c r="K311" s="251"/>
    </row>
    <row r="312" spans="2:11" outlineLevel="1" x14ac:dyDescent="0.35">
      <c r="B312" s="267" t="s">
        <v>1423</v>
      </c>
      <c r="C312" s="268" t="s">
        <v>1938</v>
      </c>
      <c r="D312" s="135" t="s">
        <v>2011</v>
      </c>
      <c r="E312" s="135"/>
      <c r="F312" s="135" t="s">
        <v>1434</v>
      </c>
      <c r="G312" s="269">
        <v>0.59268300000000007</v>
      </c>
      <c r="H312" s="268" t="s">
        <v>2012</v>
      </c>
      <c r="I312" s="135"/>
      <c r="J312" s="135"/>
      <c r="K312" s="251"/>
    </row>
    <row r="313" spans="2:11" outlineLevel="1" x14ac:dyDescent="0.35">
      <c r="B313" s="267" t="s">
        <v>1423</v>
      </c>
      <c r="C313" s="268" t="s">
        <v>1938</v>
      </c>
      <c r="D313" s="135" t="s">
        <v>2013</v>
      </c>
      <c r="E313" s="135"/>
      <c r="F313" s="135" t="s">
        <v>1434</v>
      </c>
      <c r="G313" s="269">
        <v>0.64946700000000013</v>
      </c>
      <c r="H313" s="268" t="s">
        <v>2014</v>
      </c>
      <c r="I313" s="135"/>
      <c r="J313" s="135"/>
      <c r="K313" s="251"/>
    </row>
    <row r="314" spans="2:11" outlineLevel="1" x14ac:dyDescent="0.35">
      <c r="B314" s="267" t="s">
        <v>1423</v>
      </c>
      <c r="C314" s="268" t="s">
        <v>1938</v>
      </c>
      <c r="D314" s="135" t="s">
        <v>2015</v>
      </c>
      <c r="E314" s="135"/>
      <c r="F314" s="135" t="s">
        <v>1434</v>
      </c>
      <c r="G314" s="269">
        <v>0.52998400000000001</v>
      </c>
      <c r="H314" s="268" t="s">
        <v>2016</v>
      </c>
      <c r="I314" s="135"/>
      <c r="J314" s="135"/>
      <c r="K314" s="251"/>
    </row>
    <row r="315" spans="2:11" outlineLevel="1" x14ac:dyDescent="0.35">
      <c r="B315" s="267" t="s">
        <v>1423</v>
      </c>
      <c r="C315" s="268" t="s">
        <v>1938</v>
      </c>
      <c r="D315" s="135" t="s">
        <v>2017</v>
      </c>
      <c r="E315" s="135"/>
      <c r="F315" s="135" t="s">
        <v>1434</v>
      </c>
      <c r="G315" s="269">
        <v>0.53116700000000006</v>
      </c>
      <c r="H315" s="268" t="s">
        <v>2018</v>
      </c>
      <c r="I315" s="135"/>
      <c r="J315" s="135"/>
      <c r="K315" s="251"/>
    </row>
    <row r="316" spans="2:11" outlineLevel="1" x14ac:dyDescent="0.35">
      <c r="B316" s="267" t="s">
        <v>1423</v>
      </c>
      <c r="C316" s="268" t="s">
        <v>1938</v>
      </c>
      <c r="D316" s="135" t="s">
        <v>2019</v>
      </c>
      <c r="E316" s="135"/>
      <c r="F316" s="135" t="s">
        <v>1434</v>
      </c>
      <c r="G316" s="269">
        <v>0.53116700000000006</v>
      </c>
      <c r="H316" s="268" t="s">
        <v>2020</v>
      </c>
      <c r="I316" s="135"/>
      <c r="J316" s="135"/>
      <c r="K316" s="251"/>
    </row>
    <row r="317" spans="2:11" outlineLevel="1" x14ac:dyDescent="0.35">
      <c r="B317" s="267" t="s">
        <v>1423</v>
      </c>
      <c r="C317" s="268" t="s">
        <v>1938</v>
      </c>
      <c r="D317" s="135" t="s">
        <v>2021</v>
      </c>
      <c r="E317" s="135"/>
      <c r="F317" s="135" t="s">
        <v>1434</v>
      </c>
      <c r="G317" s="269">
        <v>0.71334900000000001</v>
      </c>
      <c r="H317" s="268" t="s">
        <v>2022</v>
      </c>
      <c r="I317" s="135"/>
      <c r="J317" s="135"/>
      <c r="K317" s="251"/>
    </row>
    <row r="318" spans="2:11" outlineLevel="1" x14ac:dyDescent="0.35">
      <c r="B318" s="267" t="s">
        <v>1423</v>
      </c>
      <c r="C318" s="268" t="s">
        <v>1938</v>
      </c>
      <c r="D318" s="135" t="s">
        <v>2023</v>
      </c>
      <c r="E318" s="135"/>
      <c r="F318" s="135" t="s">
        <v>1434</v>
      </c>
      <c r="G318" s="269">
        <v>0.71334900000000001</v>
      </c>
      <c r="H318" s="268" t="s">
        <v>2024</v>
      </c>
      <c r="I318" s="135"/>
      <c r="J318" s="135"/>
      <c r="K318" s="251"/>
    </row>
    <row r="319" spans="2:11" outlineLevel="1" x14ac:dyDescent="0.35">
      <c r="B319" s="267" t="s">
        <v>1423</v>
      </c>
      <c r="C319" s="268" t="s">
        <v>1938</v>
      </c>
      <c r="D319" s="135" t="s">
        <v>2025</v>
      </c>
      <c r="E319" s="135"/>
      <c r="F319" s="135" t="s">
        <v>1434</v>
      </c>
      <c r="G319" s="269">
        <v>0.44717400000000002</v>
      </c>
      <c r="H319" s="268" t="s">
        <v>2026</v>
      </c>
      <c r="I319" s="135"/>
      <c r="J319" s="135"/>
      <c r="K319" s="251"/>
    </row>
    <row r="320" spans="2:11" outlineLevel="1" x14ac:dyDescent="0.35">
      <c r="B320" s="267" t="s">
        <v>1423</v>
      </c>
      <c r="C320" s="268" t="s">
        <v>1938</v>
      </c>
      <c r="D320" s="135" t="s">
        <v>2027</v>
      </c>
      <c r="E320" s="135"/>
      <c r="F320" s="135" t="s">
        <v>1434</v>
      </c>
      <c r="G320" s="269">
        <v>0.44717400000000002</v>
      </c>
      <c r="H320" s="268" t="s">
        <v>2028</v>
      </c>
      <c r="I320" s="135"/>
      <c r="J320" s="135"/>
      <c r="K320" s="251"/>
    </row>
    <row r="321" spans="2:11" outlineLevel="1" x14ac:dyDescent="0.35">
      <c r="B321" s="267" t="s">
        <v>1423</v>
      </c>
      <c r="C321" s="268" t="s">
        <v>1938</v>
      </c>
      <c r="D321" s="135" t="s">
        <v>2029</v>
      </c>
      <c r="E321" s="135"/>
      <c r="F321" s="135" t="s">
        <v>1434</v>
      </c>
      <c r="G321" s="269">
        <v>0.44717400000000002</v>
      </c>
      <c r="H321" s="268" t="s">
        <v>2030</v>
      </c>
      <c r="I321" s="135"/>
      <c r="J321" s="135"/>
      <c r="K321" s="251"/>
    </row>
    <row r="322" spans="2:11" outlineLevel="1" x14ac:dyDescent="0.35">
      <c r="B322" s="267" t="s">
        <v>1423</v>
      </c>
      <c r="C322" s="268" t="s">
        <v>1938</v>
      </c>
      <c r="D322" s="135" t="s">
        <v>2031</v>
      </c>
      <c r="E322" s="135"/>
      <c r="F322" s="135" t="s">
        <v>1434</v>
      </c>
      <c r="G322" s="269">
        <v>0.44599100000000003</v>
      </c>
      <c r="H322" s="268" t="s">
        <v>2032</v>
      </c>
      <c r="I322" s="135"/>
      <c r="J322" s="135"/>
      <c r="K322" s="251"/>
    </row>
    <row r="323" spans="2:11" outlineLevel="1" x14ac:dyDescent="0.35">
      <c r="B323" s="267" t="s">
        <v>1423</v>
      </c>
      <c r="C323" s="268" t="s">
        <v>1938</v>
      </c>
      <c r="D323" s="135" t="s">
        <v>2033</v>
      </c>
      <c r="E323" s="135"/>
      <c r="F323" s="135" t="s">
        <v>1434</v>
      </c>
      <c r="G323" s="269">
        <v>0.24843000000000001</v>
      </c>
      <c r="H323" s="268" t="s">
        <v>2034</v>
      </c>
      <c r="I323" s="135"/>
      <c r="J323" s="135"/>
      <c r="K323" s="251"/>
    </row>
    <row r="324" spans="2:11" outlineLevel="1" x14ac:dyDescent="0.35">
      <c r="B324" s="267" t="s">
        <v>1423</v>
      </c>
      <c r="C324" s="268" t="s">
        <v>1938</v>
      </c>
      <c r="D324" s="135" t="s">
        <v>2035</v>
      </c>
      <c r="E324" s="135"/>
      <c r="F324" s="135" t="s">
        <v>1434</v>
      </c>
      <c r="G324" s="269">
        <v>0.52761800000000003</v>
      </c>
      <c r="H324" s="268" t="s">
        <v>2036</v>
      </c>
      <c r="I324" s="135"/>
      <c r="J324" s="135"/>
      <c r="K324" s="251"/>
    </row>
    <row r="325" spans="2:11" outlineLevel="1" x14ac:dyDescent="0.35">
      <c r="B325" s="267" t="s">
        <v>1423</v>
      </c>
      <c r="C325" s="268" t="s">
        <v>1938</v>
      </c>
      <c r="D325" s="135" t="s">
        <v>2037</v>
      </c>
      <c r="E325" s="135"/>
      <c r="F325" s="135" t="s">
        <v>1434</v>
      </c>
      <c r="G325" s="269">
        <v>0.29338400000000003</v>
      </c>
      <c r="H325" s="268" t="s">
        <v>2038</v>
      </c>
      <c r="I325" s="135"/>
      <c r="J325" s="135"/>
      <c r="K325" s="251"/>
    </row>
    <row r="326" spans="2:11" outlineLevel="1" x14ac:dyDescent="0.35">
      <c r="B326" s="267" t="s">
        <v>1423</v>
      </c>
      <c r="C326" s="268" t="s">
        <v>1938</v>
      </c>
      <c r="D326" s="135" t="s">
        <v>2039</v>
      </c>
      <c r="E326" s="135"/>
      <c r="F326" s="135" t="s">
        <v>1434</v>
      </c>
      <c r="G326" s="269">
        <v>0.183365</v>
      </c>
      <c r="H326" s="268" t="s">
        <v>2040</v>
      </c>
      <c r="I326" s="135"/>
      <c r="J326" s="135"/>
      <c r="K326" s="251"/>
    </row>
    <row r="327" spans="2:11" outlineLevel="1" x14ac:dyDescent="0.35">
      <c r="B327" s="267" t="s">
        <v>1423</v>
      </c>
      <c r="C327" s="268" t="s">
        <v>2041</v>
      </c>
      <c r="D327" s="135" t="s">
        <v>2042</v>
      </c>
      <c r="E327" s="135"/>
      <c r="F327" s="135" t="s">
        <v>1434</v>
      </c>
      <c r="G327" s="269">
        <v>0.37146200000000001</v>
      </c>
      <c r="H327" s="268" t="s">
        <v>2043</v>
      </c>
      <c r="I327" s="135"/>
      <c r="J327" s="135"/>
      <c r="K327" s="251"/>
    </row>
    <row r="328" spans="2:11" outlineLevel="1" x14ac:dyDescent="0.35">
      <c r="B328" s="267" t="s">
        <v>1423</v>
      </c>
      <c r="C328" s="268" t="s">
        <v>2041</v>
      </c>
      <c r="D328" s="135" t="s">
        <v>2044</v>
      </c>
      <c r="E328" s="135"/>
      <c r="F328" s="135" t="s">
        <v>1434</v>
      </c>
      <c r="G328" s="269">
        <v>0.28392000000000001</v>
      </c>
      <c r="H328" s="268" t="s">
        <v>2045</v>
      </c>
      <c r="I328" s="135"/>
      <c r="J328" s="135"/>
      <c r="K328" s="251"/>
    </row>
    <row r="329" spans="2:11" outlineLevel="1" x14ac:dyDescent="0.35">
      <c r="B329" s="267" t="s">
        <v>1479</v>
      </c>
      <c r="C329" s="268" t="s">
        <v>1899</v>
      </c>
      <c r="D329" s="135" t="s">
        <v>2046</v>
      </c>
      <c r="E329" s="135"/>
      <c r="F329" s="135" t="s">
        <v>1434</v>
      </c>
      <c r="G329" s="269">
        <v>5.6784000000000001E-2</v>
      </c>
      <c r="H329" s="268" t="s">
        <v>2047</v>
      </c>
      <c r="I329" s="135"/>
      <c r="J329" s="135"/>
      <c r="K329" s="251"/>
    </row>
    <row r="330" spans="2:11" outlineLevel="1" x14ac:dyDescent="0.35">
      <c r="B330" s="267" t="s">
        <v>1423</v>
      </c>
      <c r="C330" s="268" t="s">
        <v>2041</v>
      </c>
      <c r="D330" s="135" t="s">
        <v>2048</v>
      </c>
      <c r="E330" s="135"/>
      <c r="F330" s="135" t="s">
        <v>1434</v>
      </c>
      <c r="G330" s="269">
        <v>0.32059300000000002</v>
      </c>
      <c r="H330" s="268" t="s">
        <v>2049</v>
      </c>
      <c r="I330" s="135"/>
      <c r="J330" s="135"/>
      <c r="K330" s="251"/>
    </row>
    <row r="331" spans="2:11" outlineLevel="1" x14ac:dyDescent="0.35">
      <c r="B331" s="267" t="s">
        <v>1423</v>
      </c>
      <c r="C331" s="268" t="s">
        <v>2041</v>
      </c>
      <c r="D331" s="135" t="s">
        <v>2050</v>
      </c>
      <c r="E331" s="135"/>
      <c r="F331" s="135" t="s">
        <v>1434</v>
      </c>
      <c r="G331" s="269">
        <v>0.227136</v>
      </c>
      <c r="H331" s="268" t="s">
        <v>2051</v>
      </c>
      <c r="I331" s="135"/>
      <c r="J331" s="135"/>
      <c r="K331" s="251"/>
    </row>
    <row r="332" spans="2:11" outlineLevel="1" x14ac:dyDescent="0.35">
      <c r="B332" s="267" t="s">
        <v>1423</v>
      </c>
      <c r="C332" s="268" t="s">
        <v>2041</v>
      </c>
      <c r="D332" s="135" t="s">
        <v>2052</v>
      </c>
      <c r="E332" s="135"/>
      <c r="F332" s="135" t="s">
        <v>1434</v>
      </c>
      <c r="G332" s="269">
        <v>0.291018</v>
      </c>
      <c r="H332" s="268" t="s">
        <v>2053</v>
      </c>
      <c r="I332" s="135"/>
      <c r="J332" s="135"/>
      <c r="K332" s="251"/>
    </row>
    <row r="333" spans="2:11" outlineLevel="1" x14ac:dyDescent="0.35">
      <c r="B333" s="267" t="s">
        <v>1423</v>
      </c>
      <c r="C333" s="268" t="s">
        <v>2041</v>
      </c>
      <c r="D333" s="135" t="s">
        <v>2054</v>
      </c>
      <c r="E333" s="135"/>
      <c r="F333" s="135" t="s">
        <v>1434</v>
      </c>
      <c r="G333" s="269">
        <v>0.35726600000000003</v>
      </c>
      <c r="H333" s="268" t="s">
        <v>2055</v>
      </c>
      <c r="I333" s="135"/>
      <c r="J333" s="135"/>
      <c r="K333" s="251"/>
    </row>
    <row r="334" spans="2:11" outlineLevel="1" x14ac:dyDescent="0.35">
      <c r="B334" s="267" t="s">
        <v>1423</v>
      </c>
      <c r="C334" s="268" t="s">
        <v>2041</v>
      </c>
      <c r="D334" s="135" t="s">
        <v>2056</v>
      </c>
      <c r="E334" s="135"/>
      <c r="F334" s="135" t="s">
        <v>1434</v>
      </c>
      <c r="G334" s="269">
        <v>0.35726600000000003</v>
      </c>
      <c r="H334" s="268" t="s">
        <v>2057</v>
      </c>
      <c r="I334" s="135"/>
      <c r="J334" s="135"/>
      <c r="K334" s="251"/>
    </row>
    <row r="335" spans="2:11" outlineLevel="1" x14ac:dyDescent="0.35">
      <c r="B335" s="267" t="s">
        <v>1423</v>
      </c>
      <c r="C335" s="268" t="s">
        <v>2041</v>
      </c>
      <c r="D335" s="135" t="s">
        <v>2058</v>
      </c>
      <c r="E335" s="135"/>
      <c r="F335" s="135" t="s">
        <v>1434</v>
      </c>
      <c r="G335" s="269">
        <v>0.24843000000000001</v>
      </c>
      <c r="H335" s="268" t="s">
        <v>2059</v>
      </c>
      <c r="I335" s="135"/>
      <c r="J335" s="135"/>
      <c r="K335" s="251"/>
    </row>
    <row r="336" spans="2:11" outlineLevel="1" x14ac:dyDescent="0.35">
      <c r="B336" s="267" t="s">
        <v>1423</v>
      </c>
      <c r="C336" s="268" t="s">
        <v>2041</v>
      </c>
      <c r="D336" s="135" t="s">
        <v>2060</v>
      </c>
      <c r="E336" s="135"/>
      <c r="F336" s="135" t="s">
        <v>1434</v>
      </c>
      <c r="G336" s="269">
        <v>0.25671100000000002</v>
      </c>
      <c r="H336" s="268" t="s">
        <v>2061</v>
      </c>
      <c r="I336" s="135"/>
      <c r="J336" s="135"/>
      <c r="K336" s="251"/>
    </row>
    <row r="337" spans="2:11" outlineLevel="1" x14ac:dyDescent="0.35">
      <c r="B337" s="267" t="s">
        <v>1423</v>
      </c>
      <c r="C337" s="268" t="s">
        <v>2041</v>
      </c>
      <c r="D337" s="135" t="s">
        <v>2062</v>
      </c>
      <c r="E337" s="135"/>
      <c r="F337" s="135" t="s">
        <v>1434</v>
      </c>
      <c r="G337" s="269">
        <v>0.24843000000000001</v>
      </c>
      <c r="H337" s="268" t="s">
        <v>2063</v>
      </c>
      <c r="I337" s="135"/>
      <c r="J337" s="135"/>
      <c r="K337" s="251"/>
    </row>
    <row r="338" spans="2:11" outlineLevel="1" x14ac:dyDescent="0.35">
      <c r="B338" s="267" t="s">
        <v>1423</v>
      </c>
      <c r="C338" s="268" t="s">
        <v>2041</v>
      </c>
      <c r="D338" s="135" t="s">
        <v>2064</v>
      </c>
      <c r="E338" s="135"/>
      <c r="F338" s="135" t="s">
        <v>1434</v>
      </c>
      <c r="G338" s="269">
        <v>0.24843000000000001</v>
      </c>
      <c r="H338" s="268" t="s">
        <v>2065</v>
      </c>
      <c r="I338" s="135"/>
      <c r="J338" s="135"/>
      <c r="K338" s="251"/>
    </row>
    <row r="339" spans="2:11" outlineLevel="1" x14ac:dyDescent="0.35">
      <c r="B339" s="267" t="s">
        <v>1423</v>
      </c>
      <c r="C339" s="268" t="s">
        <v>2041</v>
      </c>
      <c r="D339" s="135" t="s">
        <v>2066</v>
      </c>
      <c r="E339" s="135"/>
      <c r="F339" s="135" t="s">
        <v>1434</v>
      </c>
      <c r="G339" s="269">
        <v>0.24843000000000001</v>
      </c>
      <c r="H339" s="268" t="s">
        <v>2067</v>
      </c>
      <c r="I339" s="135"/>
      <c r="J339" s="135"/>
      <c r="K339" s="251"/>
    </row>
    <row r="340" spans="2:11" outlineLevel="1" x14ac:dyDescent="0.35">
      <c r="B340" s="267" t="s">
        <v>1423</v>
      </c>
      <c r="C340" s="268" t="s">
        <v>2041</v>
      </c>
      <c r="D340" s="135" t="s">
        <v>2068</v>
      </c>
      <c r="E340" s="135"/>
      <c r="F340" s="135" t="s">
        <v>1434</v>
      </c>
      <c r="G340" s="269">
        <v>0.211757</v>
      </c>
      <c r="H340" s="268" t="s">
        <v>2069</v>
      </c>
      <c r="I340" s="135"/>
      <c r="J340" s="135"/>
      <c r="K340" s="251"/>
    </row>
    <row r="341" spans="2:11" outlineLevel="1" x14ac:dyDescent="0.35">
      <c r="B341" s="267" t="s">
        <v>1423</v>
      </c>
      <c r="C341" s="268" t="s">
        <v>2041</v>
      </c>
      <c r="D341" s="135" t="s">
        <v>2070</v>
      </c>
      <c r="E341" s="135"/>
      <c r="F341" s="135" t="s">
        <v>1434</v>
      </c>
      <c r="G341" s="269">
        <v>0.28865200000000002</v>
      </c>
      <c r="H341" s="268" t="s">
        <v>2071</v>
      </c>
      <c r="I341" s="135"/>
      <c r="J341" s="135"/>
      <c r="K341" s="251"/>
    </row>
    <row r="342" spans="2:11" outlineLevel="1" x14ac:dyDescent="0.35">
      <c r="B342" s="267" t="s">
        <v>1423</v>
      </c>
      <c r="C342" s="268" t="s">
        <v>2041</v>
      </c>
      <c r="D342" s="135" t="s">
        <v>2072</v>
      </c>
      <c r="E342" s="135"/>
      <c r="F342" s="135" t="s">
        <v>1434</v>
      </c>
      <c r="G342" s="269">
        <v>0.28628599999999998</v>
      </c>
      <c r="H342" s="268" t="s">
        <v>2073</v>
      </c>
      <c r="I342" s="135"/>
      <c r="J342" s="135"/>
      <c r="K342" s="251"/>
    </row>
    <row r="343" spans="2:11" outlineLevel="1" x14ac:dyDescent="0.35">
      <c r="B343" s="267" t="s">
        <v>1423</v>
      </c>
      <c r="C343" s="268" t="s">
        <v>2041</v>
      </c>
      <c r="D343" s="135" t="s">
        <v>2074</v>
      </c>
      <c r="E343" s="135"/>
      <c r="F343" s="135" t="s">
        <v>1434</v>
      </c>
      <c r="G343" s="269">
        <v>0.31112900000000004</v>
      </c>
      <c r="H343" s="268" t="s">
        <v>2075</v>
      </c>
      <c r="I343" s="135"/>
      <c r="J343" s="135"/>
      <c r="K343" s="251"/>
    </row>
    <row r="344" spans="2:11" outlineLevel="1" x14ac:dyDescent="0.35">
      <c r="B344" s="267" t="s">
        <v>1423</v>
      </c>
      <c r="C344" s="268" t="s">
        <v>2041</v>
      </c>
      <c r="D344" s="135" t="s">
        <v>2076</v>
      </c>
      <c r="E344" s="135"/>
      <c r="F344" s="135" t="s">
        <v>1434</v>
      </c>
      <c r="G344" s="269">
        <v>0.31467800000000001</v>
      </c>
      <c r="H344" s="268" t="s">
        <v>2077</v>
      </c>
      <c r="I344" s="135"/>
      <c r="J344" s="135"/>
      <c r="K344" s="251"/>
    </row>
    <row r="345" spans="2:11" outlineLevel="1" x14ac:dyDescent="0.35">
      <c r="B345" s="267" t="s">
        <v>1479</v>
      </c>
      <c r="C345" s="268" t="s">
        <v>1899</v>
      </c>
      <c r="D345" s="135" t="s">
        <v>2078</v>
      </c>
      <c r="E345" s="135"/>
      <c r="F345" s="135" t="s">
        <v>1434</v>
      </c>
      <c r="G345" s="269">
        <v>5.6784000000000001E-2</v>
      </c>
      <c r="H345" s="268" t="s">
        <v>2079</v>
      </c>
      <c r="I345" s="135"/>
      <c r="J345" s="135"/>
      <c r="K345" s="251"/>
    </row>
    <row r="346" spans="2:11" outlineLevel="1" x14ac:dyDescent="0.35">
      <c r="B346" s="267" t="s">
        <v>1423</v>
      </c>
      <c r="C346" s="268" t="s">
        <v>2041</v>
      </c>
      <c r="D346" s="135" t="s">
        <v>2080</v>
      </c>
      <c r="E346" s="135"/>
      <c r="F346" s="135" t="s">
        <v>1434</v>
      </c>
      <c r="G346" s="269">
        <v>0.31112900000000004</v>
      </c>
      <c r="H346" s="268" t="s">
        <v>2081</v>
      </c>
      <c r="I346" s="135"/>
      <c r="J346" s="135"/>
      <c r="K346" s="251"/>
    </row>
    <row r="347" spans="2:11" outlineLevel="1" x14ac:dyDescent="0.35">
      <c r="B347" s="267" t="s">
        <v>1423</v>
      </c>
      <c r="C347" s="268" t="s">
        <v>2041</v>
      </c>
      <c r="D347" s="135" t="s">
        <v>2082</v>
      </c>
      <c r="E347" s="135"/>
      <c r="F347" s="135" t="s">
        <v>1434</v>
      </c>
      <c r="G347" s="269">
        <v>0.27563900000000002</v>
      </c>
      <c r="H347" s="268" t="s">
        <v>2083</v>
      </c>
      <c r="I347" s="135"/>
      <c r="J347" s="135"/>
      <c r="K347" s="251"/>
    </row>
    <row r="348" spans="2:11" outlineLevel="1" x14ac:dyDescent="0.35">
      <c r="B348" s="267" t="s">
        <v>1423</v>
      </c>
      <c r="C348" s="268" t="s">
        <v>2041</v>
      </c>
      <c r="D348" s="135" t="s">
        <v>2084</v>
      </c>
      <c r="E348" s="135"/>
      <c r="F348" s="135" t="s">
        <v>1434</v>
      </c>
      <c r="G348" s="269">
        <v>0.296933</v>
      </c>
      <c r="H348" s="268" t="s">
        <v>2085</v>
      </c>
      <c r="I348" s="135"/>
      <c r="J348" s="135"/>
      <c r="K348" s="251"/>
    </row>
    <row r="349" spans="2:11" outlineLevel="1" x14ac:dyDescent="0.35">
      <c r="B349" s="267" t="s">
        <v>1423</v>
      </c>
      <c r="C349" s="268" t="s">
        <v>2041</v>
      </c>
      <c r="D349" s="135" t="s">
        <v>1427</v>
      </c>
      <c r="E349" s="135"/>
      <c r="F349" s="135" t="s">
        <v>1434</v>
      </c>
      <c r="G349" s="269">
        <v>0.37619400000000003</v>
      </c>
      <c r="H349" s="268" t="s">
        <v>2086</v>
      </c>
      <c r="I349" s="135"/>
      <c r="J349" s="135"/>
      <c r="K349" s="251"/>
    </row>
    <row r="350" spans="2:11" outlineLevel="1" x14ac:dyDescent="0.35">
      <c r="B350" s="267" t="s">
        <v>1423</v>
      </c>
      <c r="C350" s="268" t="s">
        <v>2041</v>
      </c>
      <c r="D350" s="135" t="s">
        <v>2087</v>
      </c>
      <c r="E350" s="135"/>
      <c r="F350" s="135" t="s">
        <v>1434</v>
      </c>
      <c r="G350" s="269">
        <v>0.25789400000000001</v>
      </c>
      <c r="H350" s="268" t="s">
        <v>2088</v>
      </c>
      <c r="I350" s="135"/>
      <c r="J350" s="135"/>
      <c r="K350" s="251"/>
    </row>
    <row r="351" spans="2:11" outlineLevel="1" x14ac:dyDescent="0.35">
      <c r="B351" s="267" t="s">
        <v>1423</v>
      </c>
      <c r="C351" s="268" t="s">
        <v>2041</v>
      </c>
      <c r="D351" s="135" t="s">
        <v>2089</v>
      </c>
      <c r="E351" s="135"/>
      <c r="F351" s="135" t="s">
        <v>1434</v>
      </c>
      <c r="G351" s="269">
        <v>0.23896600000000004</v>
      </c>
      <c r="H351" s="268" t="s">
        <v>2090</v>
      </c>
      <c r="I351" s="135"/>
      <c r="J351" s="135"/>
      <c r="K351" s="251"/>
    </row>
    <row r="352" spans="2:11" outlineLevel="1" x14ac:dyDescent="0.35">
      <c r="B352" s="267" t="s">
        <v>1423</v>
      </c>
      <c r="C352" s="268" t="s">
        <v>2041</v>
      </c>
      <c r="D352" s="135" t="s">
        <v>2091</v>
      </c>
      <c r="E352" s="135"/>
      <c r="F352" s="135" t="s">
        <v>1434</v>
      </c>
      <c r="G352" s="269">
        <v>0.35016799999999998</v>
      </c>
      <c r="H352" s="268" t="s">
        <v>2092</v>
      </c>
      <c r="I352" s="135"/>
      <c r="J352" s="135"/>
      <c r="K352" s="251"/>
    </row>
    <row r="353" spans="2:11" outlineLevel="1" x14ac:dyDescent="0.35">
      <c r="B353" s="267" t="s">
        <v>1423</v>
      </c>
      <c r="C353" s="268" t="s">
        <v>2041</v>
      </c>
      <c r="D353" s="135" t="s">
        <v>2093</v>
      </c>
      <c r="E353" s="135"/>
      <c r="F353" s="135" t="s">
        <v>1434</v>
      </c>
      <c r="G353" s="269">
        <v>0.35016799999999998</v>
      </c>
      <c r="H353" s="268" t="s">
        <v>2094</v>
      </c>
      <c r="I353" s="135"/>
      <c r="J353" s="135"/>
      <c r="K353" s="251"/>
    </row>
    <row r="354" spans="2:11" outlineLevel="1" x14ac:dyDescent="0.35">
      <c r="B354" s="267" t="s">
        <v>1423</v>
      </c>
      <c r="C354" s="268" t="s">
        <v>2041</v>
      </c>
      <c r="D354" s="135" t="s">
        <v>2095</v>
      </c>
      <c r="E354" s="135"/>
      <c r="F354" s="135" t="s">
        <v>1434</v>
      </c>
      <c r="G354" s="269">
        <v>0.35016799999999998</v>
      </c>
      <c r="H354" s="268" t="s">
        <v>2096</v>
      </c>
      <c r="I354" s="135"/>
      <c r="J354" s="135"/>
      <c r="K354" s="251"/>
    </row>
    <row r="355" spans="2:11" outlineLevel="1" x14ac:dyDescent="0.35">
      <c r="B355" s="267" t="s">
        <v>1423</v>
      </c>
      <c r="C355" s="268" t="s">
        <v>2041</v>
      </c>
      <c r="D355" s="135" t="s">
        <v>2097</v>
      </c>
      <c r="E355" s="135"/>
      <c r="F355" s="135" t="s">
        <v>1434</v>
      </c>
      <c r="G355" s="269">
        <v>0.19519500000000001</v>
      </c>
      <c r="H355" s="268" t="s">
        <v>2098</v>
      </c>
      <c r="I355" s="135"/>
      <c r="J355" s="135"/>
      <c r="K355" s="251"/>
    </row>
    <row r="356" spans="2:11" outlineLevel="1" x14ac:dyDescent="0.35">
      <c r="B356" s="267" t="s">
        <v>1423</v>
      </c>
      <c r="C356" s="268" t="s">
        <v>2041</v>
      </c>
      <c r="D356" s="135" t="s">
        <v>2099</v>
      </c>
      <c r="E356" s="135"/>
      <c r="F356" s="135" t="s">
        <v>1434</v>
      </c>
      <c r="G356" s="269">
        <v>0.30758000000000002</v>
      </c>
      <c r="H356" s="268" t="s">
        <v>2100</v>
      </c>
      <c r="I356" s="135"/>
      <c r="J356" s="135"/>
      <c r="K356" s="251"/>
    </row>
    <row r="357" spans="2:11" outlineLevel="1" x14ac:dyDescent="0.35">
      <c r="B357" s="267" t="s">
        <v>1423</v>
      </c>
      <c r="C357" s="268" t="s">
        <v>2041</v>
      </c>
      <c r="D357" s="135" t="s">
        <v>2101</v>
      </c>
      <c r="E357" s="135"/>
      <c r="F357" s="135" t="s">
        <v>1434</v>
      </c>
      <c r="G357" s="269">
        <v>0.22003800000000001</v>
      </c>
      <c r="H357" s="268" t="s">
        <v>2102</v>
      </c>
      <c r="I357" s="135"/>
      <c r="J357" s="135"/>
      <c r="K357" s="251"/>
    </row>
    <row r="358" spans="2:11" outlineLevel="1" x14ac:dyDescent="0.35">
      <c r="B358" s="267" t="s">
        <v>1423</v>
      </c>
      <c r="C358" s="268" t="s">
        <v>2041</v>
      </c>
      <c r="D358" s="135" t="s">
        <v>2103</v>
      </c>
      <c r="E358" s="135"/>
      <c r="F358" s="135" t="s">
        <v>1434</v>
      </c>
      <c r="G358" s="269">
        <v>0.32414200000000004</v>
      </c>
      <c r="H358" s="268" t="s">
        <v>2104</v>
      </c>
      <c r="I358" s="135"/>
      <c r="J358" s="135"/>
      <c r="K358" s="251"/>
    </row>
    <row r="359" spans="2:11" outlineLevel="1" x14ac:dyDescent="0.35">
      <c r="B359" s="267" t="s">
        <v>1423</v>
      </c>
      <c r="C359" s="268" t="s">
        <v>2041</v>
      </c>
      <c r="D359" s="135" t="s">
        <v>2105</v>
      </c>
      <c r="E359" s="135"/>
      <c r="F359" s="135" t="s">
        <v>1434</v>
      </c>
      <c r="G359" s="269">
        <v>0.30758000000000002</v>
      </c>
      <c r="H359" s="268" t="s">
        <v>2106</v>
      </c>
      <c r="I359" s="135"/>
      <c r="J359" s="135"/>
      <c r="K359" s="251"/>
    </row>
    <row r="360" spans="2:11" outlineLevel="1" x14ac:dyDescent="0.35">
      <c r="B360" s="267" t="s">
        <v>1423</v>
      </c>
      <c r="C360" s="268" t="s">
        <v>2041</v>
      </c>
      <c r="D360" s="135" t="s">
        <v>2107</v>
      </c>
      <c r="E360" s="135"/>
      <c r="F360" s="135" t="s">
        <v>1434</v>
      </c>
      <c r="G360" s="269">
        <v>0.11830000000000002</v>
      </c>
      <c r="H360" s="268" t="s">
        <v>2108</v>
      </c>
      <c r="I360" s="135"/>
      <c r="J360" s="135"/>
      <c r="K360" s="251"/>
    </row>
    <row r="361" spans="2:11" outlineLevel="1" x14ac:dyDescent="0.35">
      <c r="B361" s="267" t="s">
        <v>1423</v>
      </c>
      <c r="C361" s="268" t="s">
        <v>2041</v>
      </c>
      <c r="D361" s="135" t="s">
        <v>2109</v>
      </c>
      <c r="E361" s="135"/>
      <c r="F361" s="135" t="s">
        <v>1434</v>
      </c>
      <c r="G361" s="269">
        <v>0.38092600000000004</v>
      </c>
      <c r="H361" s="268" t="s">
        <v>2110</v>
      </c>
      <c r="I361" s="135"/>
      <c r="J361" s="135"/>
      <c r="K361" s="251"/>
    </row>
    <row r="362" spans="2:11" outlineLevel="1" x14ac:dyDescent="0.35">
      <c r="B362" s="267" t="s">
        <v>1423</v>
      </c>
      <c r="C362" s="268" t="s">
        <v>2041</v>
      </c>
      <c r="D362" s="135" t="s">
        <v>2111</v>
      </c>
      <c r="E362" s="135"/>
      <c r="F362" s="135" t="s">
        <v>1434</v>
      </c>
      <c r="G362" s="269">
        <v>0.36318100000000003</v>
      </c>
      <c r="H362" s="268" t="s">
        <v>2112</v>
      </c>
      <c r="I362" s="135"/>
      <c r="J362" s="135"/>
      <c r="K362" s="251"/>
    </row>
    <row r="363" spans="2:11" outlineLevel="1" x14ac:dyDescent="0.35">
      <c r="B363" s="267" t="s">
        <v>1423</v>
      </c>
      <c r="C363" s="268" t="s">
        <v>2041</v>
      </c>
      <c r="D363" s="135" t="s">
        <v>2113</v>
      </c>
      <c r="E363" s="135"/>
      <c r="F363" s="135" t="s">
        <v>1434</v>
      </c>
      <c r="G363" s="269">
        <v>0.29220099999999999</v>
      </c>
      <c r="H363" s="268" t="s">
        <v>2114</v>
      </c>
      <c r="I363" s="135"/>
      <c r="J363" s="135"/>
      <c r="K363" s="251"/>
    </row>
    <row r="364" spans="2:11" outlineLevel="1" x14ac:dyDescent="0.35">
      <c r="B364" s="267" t="s">
        <v>1423</v>
      </c>
      <c r="C364" s="268" t="s">
        <v>2041</v>
      </c>
      <c r="D364" s="135" t="s">
        <v>2115</v>
      </c>
      <c r="E364" s="135"/>
      <c r="F364" s="135" t="s">
        <v>1434</v>
      </c>
      <c r="G364" s="269">
        <v>0.309946</v>
      </c>
      <c r="H364" s="268" t="s">
        <v>2116</v>
      </c>
      <c r="I364" s="135"/>
      <c r="J364" s="135"/>
      <c r="K364" s="251"/>
    </row>
    <row r="365" spans="2:11" outlineLevel="1" x14ac:dyDescent="0.35">
      <c r="B365" s="267" t="s">
        <v>1423</v>
      </c>
      <c r="C365" s="268" t="s">
        <v>2041</v>
      </c>
      <c r="D365" s="135" t="s">
        <v>2117</v>
      </c>
      <c r="E365" s="135"/>
      <c r="F365" s="135" t="s">
        <v>1434</v>
      </c>
      <c r="G365" s="269">
        <v>0.23896600000000004</v>
      </c>
      <c r="H365" s="268" t="s">
        <v>2118</v>
      </c>
      <c r="I365" s="135"/>
      <c r="J365" s="135"/>
      <c r="K365" s="251"/>
    </row>
    <row r="366" spans="2:11" outlineLevel="1" x14ac:dyDescent="0.35">
      <c r="B366" s="267" t="s">
        <v>1423</v>
      </c>
      <c r="C366" s="268" t="s">
        <v>2041</v>
      </c>
      <c r="D366" s="135" t="s">
        <v>2119</v>
      </c>
      <c r="E366" s="135"/>
      <c r="F366" s="135" t="s">
        <v>1434</v>
      </c>
      <c r="G366" s="269">
        <v>0.304031</v>
      </c>
      <c r="H366" s="268" t="s">
        <v>2120</v>
      </c>
      <c r="I366" s="135"/>
      <c r="J366" s="135"/>
      <c r="K366" s="251"/>
    </row>
    <row r="367" spans="2:11" outlineLevel="1" x14ac:dyDescent="0.35">
      <c r="B367" s="267" t="s">
        <v>1423</v>
      </c>
      <c r="C367" s="268" t="s">
        <v>2041</v>
      </c>
      <c r="D367" s="135" t="s">
        <v>2121</v>
      </c>
      <c r="E367" s="135"/>
      <c r="F367" s="135" t="s">
        <v>1434</v>
      </c>
      <c r="G367" s="269">
        <v>0.46373600000000004</v>
      </c>
      <c r="H367" s="268" t="s">
        <v>2122</v>
      </c>
      <c r="I367" s="135"/>
      <c r="J367" s="135"/>
      <c r="K367" s="251"/>
    </row>
    <row r="368" spans="2:11" outlineLevel="1" x14ac:dyDescent="0.35">
      <c r="B368" s="267" t="s">
        <v>1423</v>
      </c>
      <c r="C368" s="268" t="s">
        <v>2041</v>
      </c>
      <c r="D368" s="135" t="s">
        <v>2123</v>
      </c>
      <c r="E368" s="135"/>
      <c r="F368" s="135" t="s">
        <v>1434</v>
      </c>
      <c r="G368" s="269">
        <v>0.46373600000000004</v>
      </c>
      <c r="H368" s="268" t="s">
        <v>2124</v>
      </c>
      <c r="I368" s="135"/>
      <c r="J368" s="135"/>
      <c r="K368" s="251"/>
    </row>
    <row r="369" spans="2:11" outlineLevel="1" x14ac:dyDescent="0.35">
      <c r="B369" s="267" t="s">
        <v>1423</v>
      </c>
      <c r="C369" s="268" t="s">
        <v>2041</v>
      </c>
      <c r="D369" s="135" t="s">
        <v>2125</v>
      </c>
      <c r="E369" s="135"/>
      <c r="F369" s="135" t="s">
        <v>1434</v>
      </c>
      <c r="G369" s="269">
        <v>0.83756399999999998</v>
      </c>
      <c r="H369" s="268" t="s">
        <v>2126</v>
      </c>
      <c r="I369" s="135"/>
      <c r="J369" s="135"/>
      <c r="K369" s="251"/>
    </row>
    <row r="370" spans="2:11" outlineLevel="1" x14ac:dyDescent="0.35">
      <c r="B370" s="267" t="s">
        <v>1423</v>
      </c>
      <c r="C370" s="268" t="s">
        <v>2041</v>
      </c>
      <c r="D370" s="135" t="s">
        <v>2127</v>
      </c>
      <c r="E370" s="135"/>
      <c r="F370" s="135" t="s">
        <v>1434</v>
      </c>
      <c r="G370" s="269">
        <v>0.46728500000000006</v>
      </c>
      <c r="H370" s="268" t="s">
        <v>2128</v>
      </c>
      <c r="I370" s="135"/>
      <c r="J370" s="135"/>
      <c r="K370" s="251"/>
    </row>
    <row r="371" spans="2:11" outlineLevel="1" x14ac:dyDescent="0.35">
      <c r="B371" s="267" t="s">
        <v>1423</v>
      </c>
      <c r="C371" s="268" t="s">
        <v>2041</v>
      </c>
      <c r="D371" s="135" t="s">
        <v>2129</v>
      </c>
      <c r="E371" s="135"/>
      <c r="F371" s="135" t="s">
        <v>1434</v>
      </c>
      <c r="G371" s="269">
        <v>0.17745</v>
      </c>
      <c r="H371" s="268" t="s">
        <v>2130</v>
      </c>
      <c r="I371" s="135"/>
      <c r="J371" s="135"/>
      <c r="K371" s="251"/>
    </row>
    <row r="372" spans="2:11" outlineLevel="1" x14ac:dyDescent="0.35">
      <c r="B372" s="267" t="s">
        <v>1423</v>
      </c>
      <c r="C372" s="268" t="s">
        <v>2041</v>
      </c>
      <c r="D372" s="135" t="s">
        <v>2131</v>
      </c>
      <c r="E372" s="135"/>
      <c r="F372" s="135" t="s">
        <v>1434</v>
      </c>
      <c r="G372" s="269">
        <v>0.13486200000000001</v>
      </c>
      <c r="H372" s="268" t="s">
        <v>2132</v>
      </c>
      <c r="I372" s="135"/>
      <c r="J372" s="135"/>
      <c r="K372" s="251"/>
    </row>
    <row r="373" spans="2:11" outlineLevel="1" x14ac:dyDescent="0.35">
      <c r="B373" s="267" t="s">
        <v>1423</v>
      </c>
      <c r="C373" s="268" t="s">
        <v>2041</v>
      </c>
      <c r="D373" s="135" t="s">
        <v>2133</v>
      </c>
      <c r="E373" s="135"/>
      <c r="F373" s="135" t="s">
        <v>1434</v>
      </c>
      <c r="G373" s="269">
        <v>0.25434499999999999</v>
      </c>
      <c r="H373" s="268" t="s">
        <v>2134</v>
      </c>
      <c r="I373" s="135"/>
      <c r="J373" s="135"/>
      <c r="K373" s="251"/>
    </row>
    <row r="374" spans="2:11" outlineLevel="1" x14ac:dyDescent="0.35">
      <c r="B374" s="267" t="s">
        <v>1423</v>
      </c>
      <c r="C374" s="268" t="s">
        <v>2041</v>
      </c>
      <c r="D374" s="135" t="s">
        <v>2135</v>
      </c>
      <c r="E374" s="135"/>
      <c r="F374" s="135" t="s">
        <v>1434</v>
      </c>
      <c r="G374" s="269">
        <v>0.19401200000000002</v>
      </c>
      <c r="H374" s="268" t="s">
        <v>2136</v>
      </c>
      <c r="I374" s="135"/>
      <c r="J374" s="135"/>
      <c r="K374" s="251"/>
    </row>
    <row r="375" spans="2:11" outlineLevel="1" x14ac:dyDescent="0.35">
      <c r="B375" s="267" t="s">
        <v>1423</v>
      </c>
      <c r="C375" s="268" t="s">
        <v>2041</v>
      </c>
      <c r="D375" s="135" t="s">
        <v>2137</v>
      </c>
      <c r="E375" s="135"/>
      <c r="F375" s="135" t="s">
        <v>1434</v>
      </c>
      <c r="G375" s="269">
        <v>0.17271800000000001</v>
      </c>
      <c r="H375" s="268" t="s">
        <v>2138</v>
      </c>
      <c r="I375" s="135"/>
      <c r="J375" s="135"/>
      <c r="K375" s="251"/>
    </row>
    <row r="376" spans="2:11" outlineLevel="1" x14ac:dyDescent="0.35">
      <c r="B376" s="267" t="s">
        <v>1423</v>
      </c>
      <c r="C376" s="268" t="s">
        <v>2041</v>
      </c>
      <c r="D376" s="135" t="s">
        <v>2139</v>
      </c>
      <c r="E376" s="135"/>
      <c r="F376" s="135" t="s">
        <v>1434</v>
      </c>
      <c r="G376" s="269">
        <v>0.17271800000000001</v>
      </c>
      <c r="H376" s="268" t="s">
        <v>2140</v>
      </c>
      <c r="I376" s="135"/>
      <c r="J376" s="135"/>
      <c r="K376" s="251"/>
    </row>
    <row r="377" spans="2:11" outlineLevel="1" x14ac:dyDescent="0.35">
      <c r="B377" s="267" t="s">
        <v>1423</v>
      </c>
      <c r="C377" s="268" t="s">
        <v>2041</v>
      </c>
      <c r="D377" s="135" t="s">
        <v>2141</v>
      </c>
      <c r="E377" s="135"/>
      <c r="F377" s="135" t="s">
        <v>1434</v>
      </c>
      <c r="G377" s="269">
        <v>0.46846800000000005</v>
      </c>
      <c r="H377" s="268" t="s">
        <v>2142</v>
      </c>
      <c r="I377" s="135"/>
      <c r="J377" s="135"/>
      <c r="K377" s="251"/>
    </row>
    <row r="378" spans="2:11" outlineLevel="1" x14ac:dyDescent="0.35">
      <c r="B378" s="267" t="s">
        <v>1423</v>
      </c>
      <c r="C378" s="268" t="s">
        <v>2041</v>
      </c>
      <c r="D378" s="135" t="s">
        <v>2143</v>
      </c>
      <c r="E378" s="135"/>
      <c r="F378" s="135" t="s">
        <v>1434</v>
      </c>
      <c r="G378" s="269">
        <v>0.13841100000000001</v>
      </c>
      <c r="H378" s="268" t="s">
        <v>2144</v>
      </c>
      <c r="I378" s="135"/>
      <c r="J378" s="135"/>
      <c r="K378" s="251"/>
    </row>
    <row r="379" spans="2:11" outlineLevel="1" x14ac:dyDescent="0.35">
      <c r="B379" s="267" t="s">
        <v>1423</v>
      </c>
      <c r="C379" s="268" t="s">
        <v>2041</v>
      </c>
      <c r="D379" s="135" t="s">
        <v>2145</v>
      </c>
      <c r="E379" s="135"/>
      <c r="F379" s="135" t="s">
        <v>1434</v>
      </c>
      <c r="G379" s="269">
        <v>0.33005700000000004</v>
      </c>
      <c r="H379" s="268" t="s">
        <v>2146</v>
      </c>
      <c r="I379" s="135"/>
      <c r="J379" s="135"/>
      <c r="K379" s="251"/>
    </row>
    <row r="380" spans="2:11" outlineLevel="1" x14ac:dyDescent="0.35">
      <c r="B380" s="267" t="s">
        <v>1423</v>
      </c>
      <c r="C380" s="268" t="s">
        <v>2041</v>
      </c>
      <c r="D380" s="135" t="s">
        <v>2147</v>
      </c>
      <c r="E380" s="135"/>
      <c r="F380" s="135" t="s">
        <v>1434</v>
      </c>
      <c r="G380" s="269">
        <v>0.40931799999999996</v>
      </c>
      <c r="H380" s="268" t="s">
        <v>2148</v>
      </c>
      <c r="I380" s="135"/>
      <c r="J380" s="135"/>
      <c r="K380" s="251"/>
    </row>
    <row r="381" spans="2:11" outlineLevel="1" x14ac:dyDescent="0.35">
      <c r="B381" s="267" t="s">
        <v>1423</v>
      </c>
      <c r="C381" s="268" t="s">
        <v>2041</v>
      </c>
      <c r="D381" s="135" t="s">
        <v>2149</v>
      </c>
      <c r="E381" s="135"/>
      <c r="F381" s="135" t="s">
        <v>1434</v>
      </c>
      <c r="G381" s="269">
        <v>0.46255300000000005</v>
      </c>
      <c r="H381" s="268" t="s">
        <v>2150</v>
      </c>
      <c r="I381" s="135"/>
      <c r="J381" s="135"/>
      <c r="K381" s="251"/>
    </row>
    <row r="382" spans="2:11" outlineLevel="1" x14ac:dyDescent="0.35">
      <c r="B382" s="267" t="s">
        <v>1423</v>
      </c>
      <c r="C382" s="268" t="s">
        <v>2041</v>
      </c>
      <c r="D382" s="135" t="s">
        <v>2151</v>
      </c>
      <c r="E382" s="135"/>
      <c r="F382" s="135" t="s">
        <v>1434</v>
      </c>
      <c r="G382" s="269">
        <v>0.46610200000000002</v>
      </c>
      <c r="H382" s="268" t="s">
        <v>2152</v>
      </c>
      <c r="I382" s="135"/>
      <c r="J382" s="135"/>
      <c r="K382" s="251"/>
    </row>
    <row r="383" spans="2:11" outlineLevel="1" x14ac:dyDescent="0.35">
      <c r="B383" s="267" t="s">
        <v>1423</v>
      </c>
      <c r="C383" s="268" t="s">
        <v>2041</v>
      </c>
      <c r="D383" s="135" t="s">
        <v>2153</v>
      </c>
      <c r="E383" s="135"/>
      <c r="F383" s="135" t="s">
        <v>1434</v>
      </c>
      <c r="G383" s="269">
        <v>0.27090700000000001</v>
      </c>
      <c r="H383" s="268" t="s">
        <v>2154</v>
      </c>
      <c r="I383" s="135"/>
      <c r="J383" s="135"/>
      <c r="K383" s="251"/>
    </row>
    <row r="384" spans="2:11" outlineLevel="1" x14ac:dyDescent="0.35">
      <c r="B384" s="267" t="s">
        <v>1423</v>
      </c>
      <c r="C384" s="268" t="s">
        <v>2041</v>
      </c>
      <c r="D384" s="135" t="s">
        <v>2155</v>
      </c>
      <c r="E384" s="135"/>
      <c r="F384" s="135" t="s">
        <v>1434</v>
      </c>
      <c r="G384" s="269">
        <v>0.27090700000000001</v>
      </c>
      <c r="H384" s="268" t="s">
        <v>2156</v>
      </c>
      <c r="I384" s="135"/>
      <c r="J384" s="135"/>
      <c r="K384" s="251"/>
    </row>
    <row r="385" spans="2:11" outlineLevel="1" x14ac:dyDescent="0.35">
      <c r="B385" s="267" t="s">
        <v>1423</v>
      </c>
      <c r="C385" s="268" t="s">
        <v>2157</v>
      </c>
      <c r="D385" s="135" t="s">
        <v>2158</v>
      </c>
      <c r="E385" s="135"/>
      <c r="F385" s="135" t="s">
        <v>1434</v>
      </c>
      <c r="G385" s="269">
        <v>0.16916899999999999</v>
      </c>
      <c r="H385" s="268" t="s">
        <v>2159</v>
      </c>
      <c r="I385" s="135"/>
      <c r="J385" s="135"/>
      <c r="K385" s="251"/>
    </row>
    <row r="386" spans="2:11" outlineLevel="1" x14ac:dyDescent="0.35">
      <c r="B386" s="267" t="s">
        <v>1423</v>
      </c>
      <c r="C386" s="268" t="s">
        <v>2157</v>
      </c>
      <c r="D386" s="135" t="s">
        <v>2160</v>
      </c>
      <c r="E386" s="135"/>
      <c r="F386" s="135" t="s">
        <v>1434</v>
      </c>
      <c r="G386" s="269">
        <v>0.22477000000000003</v>
      </c>
      <c r="H386" s="268" t="s">
        <v>2161</v>
      </c>
      <c r="I386" s="135"/>
      <c r="J386" s="135"/>
      <c r="K386" s="251"/>
    </row>
    <row r="387" spans="2:11" outlineLevel="1" x14ac:dyDescent="0.35">
      <c r="B387" s="267" t="s">
        <v>1423</v>
      </c>
      <c r="C387" s="268" t="s">
        <v>2157</v>
      </c>
      <c r="D387" s="135" t="s">
        <v>2162</v>
      </c>
      <c r="E387" s="135"/>
      <c r="F387" s="135" t="s">
        <v>1434</v>
      </c>
      <c r="G387" s="269">
        <v>0.20111000000000001</v>
      </c>
      <c r="H387" s="268" t="s">
        <v>2163</v>
      </c>
      <c r="I387" s="135"/>
      <c r="J387" s="135"/>
      <c r="K387" s="251"/>
    </row>
    <row r="388" spans="2:11" outlineLevel="1" x14ac:dyDescent="0.35">
      <c r="B388" s="267" t="s">
        <v>1423</v>
      </c>
      <c r="C388" s="268" t="s">
        <v>2157</v>
      </c>
      <c r="D388" s="135" t="s">
        <v>2164</v>
      </c>
      <c r="E388" s="135"/>
      <c r="F388" s="135" t="s">
        <v>1434</v>
      </c>
      <c r="G388" s="269">
        <v>0.20111000000000001</v>
      </c>
      <c r="H388" s="268" t="s">
        <v>2165</v>
      </c>
      <c r="I388" s="135"/>
      <c r="J388" s="135"/>
      <c r="K388" s="251"/>
    </row>
    <row r="389" spans="2:11" outlineLevel="1" x14ac:dyDescent="0.35">
      <c r="B389" s="267" t="s">
        <v>1423</v>
      </c>
      <c r="C389" s="268" t="s">
        <v>2157</v>
      </c>
      <c r="D389" s="135" t="s">
        <v>2166</v>
      </c>
      <c r="E389" s="135"/>
      <c r="F389" s="135" t="s">
        <v>1434</v>
      </c>
      <c r="G389" s="269">
        <v>0.16325400000000001</v>
      </c>
      <c r="H389" s="268" t="s">
        <v>2167</v>
      </c>
      <c r="I389" s="135"/>
      <c r="J389" s="135"/>
      <c r="K389" s="251"/>
    </row>
    <row r="390" spans="2:11" outlineLevel="1" x14ac:dyDescent="0.35">
      <c r="B390" s="267" t="s">
        <v>1423</v>
      </c>
      <c r="C390" s="268" t="s">
        <v>2168</v>
      </c>
      <c r="D390" s="135" t="s">
        <v>2169</v>
      </c>
      <c r="E390" s="135"/>
      <c r="F390" s="135" t="s">
        <v>1434</v>
      </c>
      <c r="G390" s="269">
        <v>0.28983500000000001</v>
      </c>
      <c r="H390" s="268" t="s">
        <v>2170</v>
      </c>
      <c r="I390" s="135"/>
      <c r="J390" s="135"/>
      <c r="K390" s="251"/>
    </row>
    <row r="391" spans="2:11" outlineLevel="1" x14ac:dyDescent="0.35">
      <c r="B391" s="267" t="s">
        <v>1423</v>
      </c>
      <c r="C391" s="268" t="s">
        <v>2168</v>
      </c>
      <c r="D391" s="135" t="s">
        <v>2171</v>
      </c>
      <c r="E391" s="135"/>
      <c r="F391" s="135" t="s">
        <v>1434</v>
      </c>
      <c r="G391" s="269">
        <v>1.028027</v>
      </c>
      <c r="H391" s="268" t="s">
        <v>2172</v>
      </c>
      <c r="I391" s="135"/>
      <c r="J391" s="135"/>
      <c r="K391" s="251"/>
    </row>
    <row r="392" spans="2:11" outlineLevel="1" x14ac:dyDescent="0.35">
      <c r="B392" s="267" t="s">
        <v>1423</v>
      </c>
      <c r="C392" s="268" t="s">
        <v>2168</v>
      </c>
      <c r="D392" s="135" t="s">
        <v>2173</v>
      </c>
      <c r="E392" s="135"/>
      <c r="F392" s="135" t="s">
        <v>1434</v>
      </c>
      <c r="G392" s="269">
        <v>0.52761800000000003</v>
      </c>
      <c r="H392" s="268" t="s">
        <v>2174</v>
      </c>
      <c r="I392" s="135"/>
      <c r="J392" s="135"/>
      <c r="K392" s="251"/>
    </row>
    <row r="393" spans="2:11" outlineLevel="1" x14ac:dyDescent="0.35">
      <c r="B393" s="267" t="s">
        <v>1423</v>
      </c>
      <c r="C393" s="268" t="s">
        <v>2168</v>
      </c>
      <c r="D393" s="135" t="s">
        <v>2175</v>
      </c>
      <c r="E393" s="135"/>
      <c r="F393" s="135" t="s">
        <v>1434</v>
      </c>
      <c r="G393" s="269">
        <v>0.52761800000000003</v>
      </c>
      <c r="H393" s="268" t="s">
        <v>2176</v>
      </c>
      <c r="I393" s="135"/>
      <c r="J393" s="135"/>
      <c r="K393" s="251"/>
    </row>
    <row r="394" spans="2:11" outlineLevel="1" x14ac:dyDescent="0.35">
      <c r="B394" s="267" t="s">
        <v>1423</v>
      </c>
      <c r="C394" s="268" t="s">
        <v>2168</v>
      </c>
      <c r="D394" s="135" t="s">
        <v>2177</v>
      </c>
      <c r="E394" s="135"/>
      <c r="F394" s="135" t="s">
        <v>1434</v>
      </c>
      <c r="G394" s="269">
        <v>1.1581570000000001</v>
      </c>
      <c r="H394" s="268" t="s">
        <v>2178</v>
      </c>
      <c r="I394" s="135"/>
      <c r="J394" s="135"/>
      <c r="K394" s="251"/>
    </row>
    <row r="395" spans="2:11" outlineLevel="1" x14ac:dyDescent="0.35">
      <c r="B395" s="267" t="s">
        <v>1479</v>
      </c>
      <c r="C395" s="268" t="s">
        <v>1899</v>
      </c>
      <c r="D395" s="135" t="s">
        <v>2179</v>
      </c>
      <c r="E395" s="135"/>
      <c r="F395" s="135" t="s">
        <v>1434</v>
      </c>
      <c r="G395" s="269">
        <v>5.6784000000000001E-2</v>
      </c>
      <c r="H395" s="268" t="s">
        <v>2180</v>
      </c>
      <c r="I395" s="135"/>
      <c r="J395" s="135"/>
      <c r="K395" s="251"/>
    </row>
    <row r="396" spans="2:11" outlineLevel="1" x14ac:dyDescent="0.35">
      <c r="B396" s="267" t="s">
        <v>1423</v>
      </c>
      <c r="C396" s="268" t="s">
        <v>2168</v>
      </c>
      <c r="D396" s="135" t="s">
        <v>2181</v>
      </c>
      <c r="E396" s="135"/>
      <c r="F396" s="135" t="s">
        <v>1434</v>
      </c>
      <c r="G396" s="269">
        <v>0.64946700000000013</v>
      </c>
      <c r="H396" s="268" t="s">
        <v>2182</v>
      </c>
      <c r="I396" s="135"/>
      <c r="J396" s="135"/>
      <c r="K396" s="251"/>
    </row>
    <row r="397" spans="2:11" outlineLevel="1" x14ac:dyDescent="0.35">
      <c r="B397" s="267" t="s">
        <v>1423</v>
      </c>
      <c r="C397" s="268" t="s">
        <v>2168</v>
      </c>
      <c r="D397" s="135" t="s">
        <v>2183</v>
      </c>
      <c r="E397" s="135"/>
      <c r="F397" s="135" t="s">
        <v>1434</v>
      </c>
      <c r="G397" s="269">
        <v>1.6680299999999999</v>
      </c>
      <c r="H397" s="268" t="s">
        <v>2184</v>
      </c>
      <c r="I397" s="135"/>
      <c r="J397" s="135"/>
      <c r="K397" s="251"/>
    </row>
    <row r="398" spans="2:11" outlineLevel="1" x14ac:dyDescent="0.35">
      <c r="B398" s="267" t="s">
        <v>1423</v>
      </c>
      <c r="C398" s="268" t="s">
        <v>2168</v>
      </c>
      <c r="D398" s="135" t="s">
        <v>2185</v>
      </c>
      <c r="E398" s="135"/>
      <c r="F398" s="135" t="s">
        <v>1434</v>
      </c>
      <c r="G398" s="269">
        <v>1.028027</v>
      </c>
      <c r="H398" s="268" t="s">
        <v>2186</v>
      </c>
      <c r="I398" s="135"/>
      <c r="J398" s="135"/>
      <c r="K398" s="251"/>
    </row>
    <row r="399" spans="2:11" outlineLevel="1" x14ac:dyDescent="0.35">
      <c r="B399" s="267" t="s">
        <v>1423</v>
      </c>
      <c r="C399" s="268" t="s">
        <v>2168</v>
      </c>
      <c r="D399" s="135" t="s">
        <v>2187</v>
      </c>
      <c r="E399" s="135"/>
      <c r="F399" s="135" t="s">
        <v>1434</v>
      </c>
      <c r="G399" s="269">
        <v>0.63527100000000003</v>
      </c>
      <c r="H399" s="268" t="s">
        <v>2188</v>
      </c>
      <c r="I399" s="135"/>
      <c r="J399" s="135"/>
      <c r="K399" s="251"/>
    </row>
    <row r="400" spans="2:11" outlineLevel="1" x14ac:dyDescent="0.35">
      <c r="B400" s="267" t="s">
        <v>1423</v>
      </c>
      <c r="C400" s="268" t="s">
        <v>2168</v>
      </c>
      <c r="D400" s="135" t="s">
        <v>2189</v>
      </c>
      <c r="E400" s="135"/>
      <c r="F400" s="135" t="s">
        <v>1434</v>
      </c>
      <c r="G400" s="269">
        <v>0.75712000000000002</v>
      </c>
      <c r="H400" s="268" t="s">
        <v>2190</v>
      </c>
      <c r="I400" s="135"/>
      <c r="J400" s="135"/>
      <c r="K400" s="251"/>
    </row>
    <row r="401" spans="2:11" outlineLevel="1" x14ac:dyDescent="0.35">
      <c r="B401" s="267" t="s">
        <v>1423</v>
      </c>
      <c r="C401" s="268" t="s">
        <v>2168</v>
      </c>
      <c r="D401" s="135" t="s">
        <v>2191</v>
      </c>
      <c r="E401" s="135"/>
      <c r="F401" s="135" t="s">
        <v>1434</v>
      </c>
      <c r="G401" s="269">
        <v>0.75712000000000002</v>
      </c>
      <c r="H401" s="268" t="s">
        <v>2192</v>
      </c>
      <c r="I401" s="135"/>
      <c r="J401" s="135"/>
      <c r="K401" s="251"/>
    </row>
    <row r="402" spans="2:11" outlineLevel="1" x14ac:dyDescent="0.35">
      <c r="B402" s="267" t="s">
        <v>1423</v>
      </c>
      <c r="C402" s="268" t="s">
        <v>2168</v>
      </c>
      <c r="D402" s="135" t="s">
        <v>2193</v>
      </c>
      <c r="E402" s="135"/>
      <c r="F402" s="135" t="s">
        <v>1434</v>
      </c>
      <c r="G402" s="269">
        <v>0.52761800000000003</v>
      </c>
      <c r="H402" s="268" t="s">
        <v>2194</v>
      </c>
      <c r="I402" s="135"/>
      <c r="J402" s="135"/>
      <c r="K402" s="251"/>
    </row>
    <row r="403" spans="2:11" outlineLevel="1" x14ac:dyDescent="0.35">
      <c r="B403" s="267" t="s">
        <v>1423</v>
      </c>
      <c r="C403" s="268" t="s">
        <v>2168</v>
      </c>
      <c r="D403" s="135" t="s">
        <v>2195</v>
      </c>
      <c r="E403" s="135"/>
      <c r="F403" s="135" t="s">
        <v>1434</v>
      </c>
      <c r="G403" s="269">
        <v>0.73227700000000007</v>
      </c>
      <c r="H403" s="268" t="s">
        <v>2196</v>
      </c>
      <c r="I403" s="135"/>
      <c r="J403" s="135"/>
      <c r="K403" s="251"/>
    </row>
    <row r="404" spans="2:11" outlineLevel="1" x14ac:dyDescent="0.35">
      <c r="B404" s="267" t="s">
        <v>1423</v>
      </c>
      <c r="C404" s="268" t="s">
        <v>2168</v>
      </c>
      <c r="D404" s="135" t="s">
        <v>2197</v>
      </c>
      <c r="E404" s="135"/>
      <c r="F404" s="135" t="s">
        <v>1434</v>
      </c>
      <c r="G404" s="269">
        <v>0.73227700000000007</v>
      </c>
      <c r="H404" s="268" t="s">
        <v>2198</v>
      </c>
      <c r="I404" s="135"/>
      <c r="J404" s="135"/>
      <c r="K404" s="251"/>
    </row>
    <row r="405" spans="2:11" outlineLevel="1" x14ac:dyDescent="0.35">
      <c r="B405" s="267" t="s">
        <v>1423</v>
      </c>
      <c r="C405" s="268" t="s">
        <v>2168</v>
      </c>
      <c r="D405" s="135" t="s">
        <v>2199</v>
      </c>
      <c r="E405" s="135"/>
      <c r="F405" s="135" t="s">
        <v>1434</v>
      </c>
      <c r="G405" s="269">
        <v>0.73227700000000007</v>
      </c>
      <c r="H405" s="268" t="s">
        <v>2200</v>
      </c>
      <c r="I405" s="135"/>
      <c r="J405" s="135"/>
      <c r="K405" s="251"/>
    </row>
    <row r="406" spans="2:11" outlineLevel="1" x14ac:dyDescent="0.35">
      <c r="B406" s="267" t="s">
        <v>1423</v>
      </c>
      <c r="C406" s="268" t="s">
        <v>2168</v>
      </c>
      <c r="D406" s="135" t="s">
        <v>2201</v>
      </c>
      <c r="E406" s="135"/>
      <c r="F406" s="135" t="s">
        <v>1434</v>
      </c>
      <c r="G406" s="269">
        <v>0.75830300000000006</v>
      </c>
      <c r="H406" s="268" t="s">
        <v>2202</v>
      </c>
      <c r="I406" s="135"/>
      <c r="J406" s="135"/>
      <c r="K406" s="251"/>
    </row>
    <row r="407" spans="2:11" outlineLevel="1" x14ac:dyDescent="0.35">
      <c r="B407" s="267" t="s">
        <v>1423</v>
      </c>
      <c r="C407" s="268" t="s">
        <v>2168</v>
      </c>
      <c r="D407" s="135" t="s">
        <v>2203</v>
      </c>
      <c r="E407" s="135"/>
      <c r="F407" s="135" t="s">
        <v>1434</v>
      </c>
      <c r="G407" s="269">
        <v>0.75830300000000006</v>
      </c>
      <c r="H407" s="268" t="s">
        <v>2204</v>
      </c>
      <c r="I407" s="135"/>
      <c r="J407" s="135"/>
      <c r="K407" s="251"/>
    </row>
    <row r="408" spans="2:11" outlineLevel="1" x14ac:dyDescent="0.35">
      <c r="B408" s="267" t="s">
        <v>1423</v>
      </c>
      <c r="C408" s="268" t="s">
        <v>2168</v>
      </c>
      <c r="D408" s="135" t="s">
        <v>2205</v>
      </c>
      <c r="E408" s="135"/>
      <c r="F408" s="135" t="s">
        <v>1434</v>
      </c>
      <c r="G408" s="269">
        <v>0.75830300000000006</v>
      </c>
      <c r="H408" s="268" t="s">
        <v>2206</v>
      </c>
      <c r="I408" s="135"/>
      <c r="J408" s="135"/>
      <c r="K408" s="251"/>
    </row>
    <row r="409" spans="2:11" outlineLevel="1" x14ac:dyDescent="0.35">
      <c r="B409" s="267" t="s">
        <v>1423</v>
      </c>
      <c r="C409" s="268" t="s">
        <v>2168</v>
      </c>
      <c r="D409" s="135" t="s">
        <v>2207</v>
      </c>
      <c r="E409" s="135"/>
      <c r="F409" s="135" t="s">
        <v>1434</v>
      </c>
      <c r="G409" s="269">
        <v>0.48029800000000006</v>
      </c>
      <c r="H409" s="268" t="s">
        <v>2208</v>
      </c>
      <c r="I409" s="135"/>
      <c r="J409" s="135"/>
      <c r="K409" s="251"/>
    </row>
    <row r="410" spans="2:11" outlineLevel="1" x14ac:dyDescent="0.35">
      <c r="B410" s="267" t="s">
        <v>1423</v>
      </c>
      <c r="C410" s="268" t="s">
        <v>2168</v>
      </c>
      <c r="D410" s="135" t="s">
        <v>2209</v>
      </c>
      <c r="E410" s="135"/>
      <c r="F410" s="135" t="s">
        <v>1434</v>
      </c>
      <c r="G410" s="269">
        <v>0.28392000000000001</v>
      </c>
      <c r="H410" s="268" t="s">
        <v>2210</v>
      </c>
      <c r="I410" s="135"/>
      <c r="J410" s="135"/>
      <c r="K410" s="251"/>
    </row>
    <row r="411" spans="2:11" outlineLevel="1" x14ac:dyDescent="0.35">
      <c r="B411" s="267" t="s">
        <v>1423</v>
      </c>
      <c r="C411" s="268" t="s">
        <v>2168</v>
      </c>
      <c r="D411" s="135" t="s">
        <v>2211</v>
      </c>
      <c r="E411" s="135"/>
      <c r="F411" s="135" t="s">
        <v>1434</v>
      </c>
      <c r="G411" s="269">
        <v>0.41404999999999997</v>
      </c>
      <c r="H411" s="268" t="s">
        <v>2212</v>
      </c>
      <c r="I411" s="135"/>
      <c r="J411" s="135"/>
      <c r="K411" s="251"/>
    </row>
    <row r="412" spans="2:11" outlineLevel="1" x14ac:dyDescent="0.35">
      <c r="B412" s="267" t="s">
        <v>1423</v>
      </c>
      <c r="C412" s="268" t="s">
        <v>2168</v>
      </c>
      <c r="D412" s="135" t="s">
        <v>2213</v>
      </c>
      <c r="E412" s="135"/>
      <c r="F412" s="135" t="s">
        <v>1434</v>
      </c>
      <c r="G412" s="269">
        <v>0.41404999999999997</v>
      </c>
      <c r="H412" s="268" t="s">
        <v>2214</v>
      </c>
      <c r="I412" s="135"/>
      <c r="J412" s="135"/>
      <c r="K412" s="251"/>
    </row>
    <row r="413" spans="2:11" outlineLevel="1" x14ac:dyDescent="0.35">
      <c r="B413" s="267" t="s">
        <v>1423</v>
      </c>
      <c r="C413" s="268" t="s">
        <v>2168</v>
      </c>
      <c r="D413" s="135" t="s">
        <v>2215</v>
      </c>
      <c r="E413" s="135"/>
      <c r="F413" s="135" t="s">
        <v>1434</v>
      </c>
      <c r="G413" s="269">
        <v>0.41404999999999997</v>
      </c>
      <c r="H413" s="268" t="s">
        <v>2216</v>
      </c>
      <c r="I413" s="135"/>
      <c r="J413" s="135"/>
      <c r="K413" s="251"/>
    </row>
    <row r="414" spans="2:11" outlineLevel="1" x14ac:dyDescent="0.35">
      <c r="B414" s="267" t="s">
        <v>1423</v>
      </c>
      <c r="C414" s="268" t="s">
        <v>2168</v>
      </c>
      <c r="D414" s="135" t="s">
        <v>2217</v>
      </c>
      <c r="E414" s="135"/>
      <c r="F414" s="135" t="s">
        <v>1434</v>
      </c>
      <c r="G414" s="269">
        <v>0.33597199999999999</v>
      </c>
      <c r="H414" s="268" t="s">
        <v>2218</v>
      </c>
      <c r="I414" s="135"/>
      <c r="J414" s="135"/>
      <c r="K414" s="251"/>
    </row>
    <row r="415" spans="2:11" outlineLevel="1" x14ac:dyDescent="0.35">
      <c r="B415" s="267" t="s">
        <v>1423</v>
      </c>
      <c r="C415" s="268" t="s">
        <v>2168</v>
      </c>
      <c r="D415" s="135" t="s">
        <v>2215</v>
      </c>
      <c r="E415" s="135"/>
      <c r="F415" s="135" t="s">
        <v>1434</v>
      </c>
      <c r="G415" s="269">
        <v>0.33597199999999999</v>
      </c>
      <c r="H415" s="268" t="s">
        <v>2219</v>
      </c>
      <c r="I415" s="135"/>
      <c r="J415" s="135"/>
      <c r="K415" s="251"/>
    </row>
    <row r="416" spans="2:11" outlineLevel="1" x14ac:dyDescent="0.35">
      <c r="B416" s="267" t="s">
        <v>1423</v>
      </c>
      <c r="C416" s="268" t="s">
        <v>2168</v>
      </c>
      <c r="D416" s="135" t="s">
        <v>2220</v>
      </c>
      <c r="E416" s="135"/>
      <c r="F416" s="135" t="s">
        <v>1434</v>
      </c>
      <c r="G416" s="269">
        <v>0.33597199999999999</v>
      </c>
      <c r="H416" s="268" t="s">
        <v>2221</v>
      </c>
      <c r="I416" s="135"/>
      <c r="J416" s="135"/>
      <c r="K416" s="251"/>
    </row>
    <row r="417" spans="2:11" outlineLevel="1" x14ac:dyDescent="0.35">
      <c r="B417" s="267" t="s">
        <v>1423</v>
      </c>
      <c r="C417" s="268" t="s">
        <v>2168</v>
      </c>
      <c r="D417" s="135" t="s">
        <v>2222</v>
      </c>
      <c r="E417" s="135"/>
      <c r="F417" s="135" t="s">
        <v>1434</v>
      </c>
      <c r="G417" s="269">
        <v>0.493311</v>
      </c>
      <c r="H417" s="268" t="s">
        <v>2223</v>
      </c>
      <c r="I417" s="135"/>
      <c r="J417" s="135"/>
      <c r="K417" s="251"/>
    </row>
    <row r="418" spans="2:11" outlineLevel="1" x14ac:dyDescent="0.35">
      <c r="B418" s="267" t="s">
        <v>1423</v>
      </c>
      <c r="C418" s="268" t="s">
        <v>2168</v>
      </c>
      <c r="D418" s="135" t="s">
        <v>2224</v>
      </c>
      <c r="E418" s="135"/>
      <c r="F418" s="135" t="s">
        <v>1434</v>
      </c>
      <c r="G418" s="269">
        <v>0.74765599999999999</v>
      </c>
      <c r="H418" s="268" t="s">
        <v>2225</v>
      </c>
      <c r="I418" s="135"/>
      <c r="J418" s="135"/>
      <c r="K418" s="251"/>
    </row>
    <row r="419" spans="2:11" outlineLevel="1" x14ac:dyDescent="0.35">
      <c r="B419" s="267" t="s">
        <v>1423</v>
      </c>
      <c r="C419" s="268" t="s">
        <v>2168</v>
      </c>
      <c r="D419" s="135" t="s">
        <v>2226</v>
      </c>
      <c r="E419" s="135"/>
      <c r="F419" s="135" t="s">
        <v>1434</v>
      </c>
      <c r="G419" s="269">
        <v>0.74765599999999999</v>
      </c>
      <c r="H419" s="268" t="s">
        <v>2227</v>
      </c>
      <c r="I419" s="135"/>
      <c r="J419" s="135"/>
      <c r="K419" s="251"/>
    </row>
    <row r="420" spans="2:11" outlineLevel="1" x14ac:dyDescent="0.35">
      <c r="B420" s="267" t="s">
        <v>2228</v>
      </c>
      <c r="C420" s="268" t="s">
        <v>2229</v>
      </c>
      <c r="D420" s="135" t="s">
        <v>2230</v>
      </c>
      <c r="E420" s="135"/>
      <c r="F420" s="135" t="s">
        <v>1434</v>
      </c>
      <c r="G420" s="269">
        <v>6.3882000000000008E-2</v>
      </c>
      <c r="H420" s="268" t="s">
        <v>2231</v>
      </c>
      <c r="I420" s="135"/>
      <c r="J420" s="135"/>
      <c r="K420" s="251"/>
    </row>
    <row r="421" spans="2:11" outlineLevel="1" x14ac:dyDescent="0.35">
      <c r="B421" s="267" t="s">
        <v>2228</v>
      </c>
      <c r="C421" s="268" t="s">
        <v>2229</v>
      </c>
      <c r="D421" s="135" t="s">
        <v>2232</v>
      </c>
      <c r="E421" s="135"/>
      <c r="F421" s="135" t="s">
        <v>1434</v>
      </c>
      <c r="G421" s="269">
        <v>6.3882000000000008E-2</v>
      </c>
      <c r="H421" s="268" t="s">
        <v>2233</v>
      </c>
      <c r="I421" s="135"/>
      <c r="J421" s="135"/>
      <c r="K421" s="251"/>
    </row>
    <row r="422" spans="2:11" outlineLevel="1" x14ac:dyDescent="0.35">
      <c r="B422" s="267" t="s">
        <v>2228</v>
      </c>
      <c r="C422" s="268" t="s">
        <v>2229</v>
      </c>
      <c r="D422" s="135" t="s">
        <v>2234</v>
      </c>
      <c r="E422" s="135"/>
      <c r="F422" s="135" t="s">
        <v>1434</v>
      </c>
      <c r="G422" s="269">
        <v>6.3882000000000008E-2</v>
      </c>
      <c r="H422" s="268" t="s">
        <v>2235</v>
      </c>
      <c r="I422" s="135"/>
      <c r="J422" s="135"/>
      <c r="K422" s="251"/>
    </row>
    <row r="423" spans="2:11" outlineLevel="1" x14ac:dyDescent="0.35">
      <c r="B423" s="267" t="s">
        <v>2228</v>
      </c>
      <c r="C423" s="268" t="s">
        <v>2229</v>
      </c>
      <c r="D423" s="135" t="s">
        <v>2236</v>
      </c>
      <c r="E423" s="135"/>
      <c r="F423" s="135" t="s">
        <v>1434</v>
      </c>
      <c r="G423" s="269">
        <v>5.9150000000000008E-2</v>
      </c>
      <c r="H423" s="268" t="s">
        <v>2237</v>
      </c>
      <c r="I423" s="135"/>
      <c r="J423" s="135"/>
      <c r="K423" s="251"/>
    </row>
    <row r="424" spans="2:11" outlineLevel="1" x14ac:dyDescent="0.35">
      <c r="B424" s="267" t="s">
        <v>1423</v>
      </c>
      <c r="C424" s="268" t="s">
        <v>2168</v>
      </c>
      <c r="D424" s="135" t="s">
        <v>2238</v>
      </c>
      <c r="E424" s="135"/>
      <c r="F424" s="135" t="s">
        <v>1434</v>
      </c>
      <c r="G424" s="269">
        <v>0.26025999999999999</v>
      </c>
      <c r="H424" s="268" t="s">
        <v>2239</v>
      </c>
      <c r="I424" s="135"/>
      <c r="J424" s="135"/>
      <c r="K424" s="251"/>
    </row>
    <row r="425" spans="2:11" outlineLevel="1" x14ac:dyDescent="0.35">
      <c r="B425" s="267" t="s">
        <v>1423</v>
      </c>
      <c r="C425" s="268" t="s">
        <v>2168</v>
      </c>
      <c r="D425" s="135" t="s">
        <v>2240</v>
      </c>
      <c r="E425" s="135"/>
      <c r="F425" s="135" t="s">
        <v>1434</v>
      </c>
      <c r="G425" s="269">
        <v>0.39275600000000005</v>
      </c>
      <c r="H425" s="268" t="s">
        <v>2241</v>
      </c>
      <c r="I425" s="135"/>
      <c r="J425" s="135"/>
      <c r="K425" s="251"/>
    </row>
    <row r="426" spans="2:11" outlineLevel="1" x14ac:dyDescent="0.35">
      <c r="B426" s="267" t="s">
        <v>1423</v>
      </c>
      <c r="C426" s="268" t="s">
        <v>2168</v>
      </c>
      <c r="D426" s="135" t="s">
        <v>2242</v>
      </c>
      <c r="E426" s="135"/>
      <c r="F426" s="135" t="s">
        <v>1434</v>
      </c>
      <c r="G426" s="269">
        <v>0.62225800000000009</v>
      </c>
      <c r="H426" s="268" t="s">
        <v>2243</v>
      </c>
      <c r="I426" s="135"/>
      <c r="J426" s="135"/>
      <c r="K426" s="251"/>
    </row>
    <row r="427" spans="2:11" outlineLevel="1" x14ac:dyDescent="0.35">
      <c r="B427" s="267" t="s">
        <v>1423</v>
      </c>
      <c r="C427" s="268" t="s">
        <v>2168</v>
      </c>
      <c r="D427" s="135" t="s">
        <v>2244</v>
      </c>
      <c r="E427" s="135"/>
      <c r="F427" s="135" t="s">
        <v>1434</v>
      </c>
      <c r="G427" s="269">
        <v>0.32769100000000007</v>
      </c>
      <c r="H427" s="268" t="s">
        <v>2245</v>
      </c>
      <c r="I427" s="135"/>
      <c r="J427" s="135"/>
      <c r="K427" s="251"/>
    </row>
    <row r="428" spans="2:11" outlineLevel="1" x14ac:dyDescent="0.35">
      <c r="B428" s="267" t="s">
        <v>1423</v>
      </c>
      <c r="C428" s="268" t="s">
        <v>2168</v>
      </c>
      <c r="D428" s="135" t="s">
        <v>2246</v>
      </c>
      <c r="E428" s="135"/>
      <c r="F428" s="135" t="s">
        <v>1434</v>
      </c>
      <c r="G428" s="269">
        <v>0.37856000000000001</v>
      </c>
      <c r="H428" s="268" t="s">
        <v>2247</v>
      </c>
      <c r="I428" s="135"/>
      <c r="J428" s="135"/>
      <c r="K428" s="251"/>
    </row>
    <row r="429" spans="2:11" outlineLevel="1" x14ac:dyDescent="0.35">
      <c r="B429" s="267" t="s">
        <v>1423</v>
      </c>
      <c r="C429" s="268" t="s">
        <v>2168</v>
      </c>
      <c r="D429" s="135" t="s">
        <v>2248</v>
      </c>
      <c r="E429" s="135"/>
      <c r="F429" s="135" t="s">
        <v>1434</v>
      </c>
      <c r="G429" s="269">
        <v>0.347802</v>
      </c>
      <c r="H429" s="268" t="s">
        <v>2249</v>
      </c>
      <c r="I429" s="135"/>
      <c r="J429" s="135"/>
      <c r="K429" s="251"/>
    </row>
    <row r="430" spans="2:11" outlineLevel="1" x14ac:dyDescent="0.35">
      <c r="B430" s="267" t="s">
        <v>1423</v>
      </c>
      <c r="C430" s="268" t="s">
        <v>2250</v>
      </c>
      <c r="D430" s="135" t="s">
        <v>2251</v>
      </c>
      <c r="E430" s="135"/>
      <c r="F430" s="135" t="s">
        <v>1434</v>
      </c>
      <c r="G430" s="269">
        <v>0.87187100000000006</v>
      </c>
      <c r="H430" s="268" t="s">
        <v>2252</v>
      </c>
      <c r="I430" s="135"/>
      <c r="J430" s="135"/>
      <c r="K430" s="251"/>
    </row>
    <row r="431" spans="2:11" outlineLevel="1" x14ac:dyDescent="0.35">
      <c r="B431" s="267" t="s">
        <v>1423</v>
      </c>
      <c r="C431" s="268" t="s">
        <v>2250</v>
      </c>
      <c r="D431" s="135" t="s">
        <v>2253</v>
      </c>
      <c r="E431" s="135"/>
      <c r="F431" s="135" t="s">
        <v>1434</v>
      </c>
      <c r="G431" s="269">
        <v>0.87187100000000006</v>
      </c>
      <c r="H431" s="268" t="s">
        <v>2254</v>
      </c>
      <c r="I431" s="135"/>
      <c r="J431" s="135"/>
      <c r="K431" s="251"/>
    </row>
    <row r="432" spans="2:11" outlineLevel="1" x14ac:dyDescent="0.35">
      <c r="B432" s="267" t="s">
        <v>1423</v>
      </c>
      <c r="C432" s="268" t="s">
        <v>2250</v>
      </c>
      <c r="D432" s="135" t="s">
        <v>2255</v>
      </c>
      <c r="E432" s="135"/>
      <c r="F432" s="135" t="s">
        <v>1434</v>
      </c>
      <c r="G432" s="269">
        <v>0.94994900000000004</v>
      </c>
      <c r="H432" s="268" t="s">
        <v>2256</v>
      </c>
      <c r="I432" s="135"/>
      <c r="J432" s="135"/>
      <c r="K432" s="251"/>
    </row>
    <row r="433" spans="2:11" outlineLevel="1" x14ac:dyDescent="0.35">
      <c r="B433" s="267" t="s">
        <v>2228</v>
      </c>
      <c r="C433" s="268" t="s">
        <v>2229</v>
      </c>
      <c r="D433" s="135" t="s">
        <v>2257</v>
      </c>
      <c r="E433" s="135"/>
      <c r="F433" s="135" t="s">
        <v>1434</v>
      </c>
      <c r="G433" s="269">
        <v>9.9372000000000016E-2</v>
      </c>
      <c r="H433" s="268" t="s">
        <v>2258</v>
      </c>
      <c r="I433" s="135"/>
      <c r="J433" s="135"/>
      <c r="K433" s="251"/>
    </row>
    <row r="434" spans="2:11" outlineLevel="1" x14ac:dyDescent="0.35">
      <c r="B434" s="267" t="s">
        <v>1423</v>
      </c>
      <c r="C434" s="268" t="s">
        <v>2250</v>
      </c>
      <c r="D434" s="135" t="s">
        <v>2259</v>
      </c>
      <c r="E434" s="135"/>
      <c r="F434" s="135" t="s">
        <v>1434</v>
      </c>
      <c r="G434" s="269">
        <v>0.57967000000000002</v>
      </c>
      <c r="H434" s="268" t="s">
        <v>2260</v>
      </c>
      <c r="I434" s="135"/>
      <c r="J434" s="135"/>
      <c r="K434" s="251"/>
    </row>
    <row r="435" spans="2:11" outlineLevel="1" x14ac:dyDescent="0.35">
      <c r="B435" s="267" t="s">
        <v>1423</v>
      </c>
      <c r="C435" s="268" t="s">
        <v>2250</v>
      </c>
      <c r="D435" s="135" t="s">
        <v>2261</v>
      </c>
      <c r="E435" s="135"/>
      <c r="F435" s="135" t="s">
        <v>1434</v>
      </c>
      <c r="G435" s="269">
        <v>0.57967000000000002</v>
      </c>
      <c r="H435" s="268" t="s">
        <v>2262</v>
      </c>
      <c r="I435" s="135"/>
      <c r="J435" s="135"/>
      <c r="K435" s="251"/>
    </row>
    <row r="436" spans="2:11" outlineLevel="1" x14ac:dyDescent="0.35">
      <c r="B436" s="267" t="s">
        <v>1423</v>
      </c>
      <c r="C436" s="268" t="s">
        <v>2250</v>
      </c>
      <c r="D436" s="135" t="s">
        <v>2263</v>
      </c>
      <c r="E436" s="135"/>
      <c r="F436" s="135" t="s">
        <v>1434</v>
      </c>
      <c r="G436" s="269">
        <v>0.57967000000000002</v>
      </c>
      <c r="H436" s="268" t="s">
        <v>2264</v>
      </c>
      <c r="I436" s="135"/>
      <c r="J436" s="135"/>
      <c r="K436" s="251"/>
    </row>
    <row r="437" spans="2:11" outlineLevel="1" x14ac:dyDescent="0.35">
      <c r="B437" s="267" t="s">
        <v>1423</v>
      </c>
      <c r="C437" s="268" t="s">
        <v>2250</v>
      </c>
      <c r="D437" s="135" t="s">
        <v>2265</v>
      </c>
      <c r="E437" s="135"/>
      <c r="F437" s="135" t="s">
        <v>1434</v>
      </c>
      <c r="G437" s="269">
        <v>0.61752600000000002</v>
      </c>
      <c r="H437" s="268" t="s">
        <v>2266</v>
      </c>
      <c r="I437" s="135"/>
      <c r="J437" s="135"/>
      <c r="K437" s="251"/>
    </row>
    <row r="438" spans="2:11" outlineLevel="1" x14ac:dyDescent="0.35">
      <c r="B438" s="267" t="s">
        <v>1423</v>
      </c>
      <c r="C438" s="268" t="s">
        <v>2250</v>
      </c>
      <c r="D438" s="135" t="s">
        <v>2267</v>
      </c>
      <c r="E438" s="135"/>
      <c r="F438" s="135" t="s">
        <v>1434</v>
      </c>
      <c r="G438" s="269">
        <v>0.48621300000000001</v>
      </c>
      <c r="H438" s="268" t="s">
        <v>2268</v>
      </c>
      <c r="I438" s="135"/>
      <c r="J438" s="135"/>
      <c r="K438" s="251"/>
    </row>
    <row r="439" spans="2:11" outlineLevel="1" x14ac:dyDescent="0.35">
      <c r="B439" s="267" t="s">
        <v>1423</v>
      </c>
      <c r="C439" s="268" t="s">
        <v>2250</v>
      </c>
      <c r="D439" s="135" t="s">
        <v>2269</v>
      </c>
      <c r="E439" s="135"/>
      <c r="F439" s="135" t="s">
        <v>1434</v>
      </c>
      <c r="G439" s="269">
        <v>0.54772900000000002</v>
      </c>
      <c r="H439" s="268" t="s">
        <v>2270</v>
      </c>
      <c r="I439" s="135"/>
      <c r="J439" s="135"/>
      <c r="K439" s="251"/>
    </row>
    <row r="440" spans="2:11" outlineLevel="1" x14ac:dyDescent="0.35">
      <c r="B440" s="267" t="s">
        <v>1423</v>
      </c>
      <c r="C440" s="268" t="s">
        <v>2271</v>
      </c>
      <c r="D440" s="135" t="s">
        <v>2272</v>
      </c>
      <c r="E440" s="135"/>
      <c r="F440" s="135" t="s">
        <v>1434</v>
      </c>
      <c r="G440" s="269">
        <v>0.28983500000000001</v>
      </c>
      <c r="H440" s="268" t="s">
        <v>2273</v>
      </c>
      <c r="I440" s="135"/>
      <c r="J440" s="135"/>
      <c r="K440" s="251"/>
    </row>
    <row r="441" spans="2:11" outlineLevel="1" x14ac:dyDescent="0.35">
      <c r="B441" s="267" t="s">
        <v>2228</v>
      </c>
      <c r="C441" s="268" t="s">
        <v>2229</v>
      </c>
      <c r="D441" s="135" t="s">
        <v>2274</v>
      </c>
      <c r="E441" s="135"/>
      <c r="F441" s="135" t="s">
        <v>1434</v>
      </c>
      <c r="G441" s="269">
        <v>9.9372000000000016E-2</v>
      </c>
      <c r="H441" s="268" t="s">
        <v>2275</v>
      </c>
      <c r="I441" s="135"/>
      <c r="J441" s="135"/>
      <c r="K441" s="251"/>
    </row>
    <row r="442" spans="2:11" outlineLevel="1" x14ac:dyDescent="0.35">
      <c r="B442" s="267" t="s">
        <v>1423</v>
      </c>
      <c r="C442" s="268" t="s">
        <v>2271</v>
      </c>
      <c r="D442" s="135" t="s">
        <v>2276</v>
      </c>
      <c r="E442" s="135"/>
      <c r="F442" s="135" t="s">
        <v>1434</v>
      </c>
      <c r="G442" s="269">
        <v>0.360815</v>
      </c>
      <c r="H442" s="268" t="s">
        <v>2277</v>
      </c>
      <c r="I442" s="135"/>
      <c r="J442" s="135"/>
      <c r="K442" s="251"/>
    </row>
    <row r="443" spans="2:11" outlineLevel="1" x14ac:dyDescent="0.35">
      <c r="B443" s="267" t="s">
        <v>1423</v>
      </c>
      <c r="C443" s="268" t="s">
        <v>2271</v>
      </c>
      <c r="D443" s="135" t="s">
        <v>2278</v>
      </c>
      <c r="E443" s="135"/>
      <c r="F443" s="135" t="s">
        <v>1434</v>
      </c>
      <c r="G443" s="269">
        <v>0.69915300000000002</v>
      </c>
      <c r="H443" s="268" t="s">
        <v>2279</v>
      </c>
      <c r="I443" s="135"/>
      <c r="J443" s="135"/>
      <c r="K443" s="251"/>
    </row>
    <row r="444" spans="2:11" outlineLevel="1" x14ac:dyDescent="0.35">
      <c r="B444" s="267" t="s">
        <v>1423</v>
      </c>
      <c r="C444" s="268" t="s">
        <v>2271</v>
      </c>
      <c r="D444" s="135" t="s">
        <v>2280</v>
      </c>
      <c r="E444" s="135"/>
      <c r="F444" s="135" t="s">
        <v>1434</v>
      </c>
      <c r="G444" s="269">
        <v>0.56547400000000003</v>
      </c>
      <c r="H444" s="268" t="s">
        <v>2281</v>
      </c>
      <c r="I444" s="135"/>
      <c r="J444" s="135"/>
      <c r="K444" s="251"/>
    </row>
    <row r="445" spans="2:11" outlineLevel="1" x14ac:dyDescent="0.35">
      <c r="B445" s="267" t="s">
        <v>1423</v>
      </c>
      <c r="C445" s="268" t="s">
        <v>2271</v>
      </c>
      <c r="D445" s="135" t="s">
        <v>2282</v>
      </c>
      <c r="E445" s="135"/>
      <c r="F445" s="135" t="s">
        <v>1434</v>
      </c>
      <c r="G445" s="269">
        <v>0.95704700000000009</v>
      </c>
      <c r="H445" s="268" t="s">
        <v>2283</v>
      </c>
      <c r="I445" s="135"/>
      <c r="J445" s="135"/>
      <c r="K445" s="251"/>
    </row>
    <row r="446" spans="2:11" outlineLevel="1" x14ac:dyDescent="0.35">
      <c r="B446" s="267" t="s">
        <v>1423</v>
      </c>
      <c r="C446" s="268" t="s">
        <v>2271</v>
      </c>
      <c r="D446" s="135" t="s">
        <v>2284</v>
      </c>
      <c r="E446" s="135"/>
      <c r="F446" s="135" t="s">
        <v>1434</v>
      </c>
      <c r="G446" s="269">
        <v>1.5130569999999999</v>
      </c>
      <c r="H446" s="268" t="s">
        <v>2285</v>
      </c>
      <c r="I446" s="135"/>
      <c r="J446" s="135"/>
      <c r="K446" s="251"/>
    </row>
    <row r="447" spans="2:11" outlineLevel="1" x14ac:dyDescent="0.35">
      <c r="B447" s="267" t="s">
        <v>1423</v>
      </c>
      <c r="C447" s="268" t="s">
        <v>2271</v>
      </c>
      <c r="D447" s="135" t="s">
        <v>2286</v>
      </c>
      <c r="E447" s="135"/>
      <c r="F447" s="135" t="s">
        <v>1434</v>
      </c>
      <c r="G447" s="269">
        <v>0.139594</v>
      </c>
      <c r="H447" s="268" t="s">
        <v>2287</v>
      </c>
      <c r="I447" s="135"/>
      <c r="J447" s="135"/>
      <c r="K447" s="251"/>
    </row>
    <row r="448" spans="2:11" outlineLevel="1" x14ac:dyDescent="0.35">
      <c r="B448" s="267" t="s">
        <v>1423</v>
      </c>
      <c r="C448" s="268" t="s">
        <v>2271</v>
      </c>
      <c r="D448" s="135" t="s">
        <v>2288</v>
      </c>
      <c r="E448" s="135"/>
      <c r="F448" s="135" t="s">
        <v>1434</v>
      </c>
      <c r="G448" s="269">
        <v>0.31112900000000004</v>
      </c>
      <c r="H448" s="268" t="s">
        <v>2289</v>
      </c>
      <c r="I448" s="135"/>
      <c r="J448" s="135"/>
      <c r="K448" s="251"/>
    </row>
    <row r="449" spans="2:11" outlineLevel="1" x14ac:dyDescent="0.35">
      <c r="B449" s="267" t="s">
        <v>1423</v>
      </c>
      <c r="C449" s="268" t="s">
        <v>2271</v>
      </c>
      <c r="D449" s="135" t="s">
        <v>2290</v>
      </c>
      <c r="E449" s="135"/>
      <c r="F449" s="135" t="s">
        <v>1434</v>
      </c>
      <c r="G449" s="269">
        <v>0.32414200000000004</v>
      </c>
      <c r="H449" s="268" t="s">
        <v>2291</v>
      </c>
      <c r="I449" s="135"/>
      <c r="J449" s="135"/>
      <c r="K449" s="251"/>
    </row>
    <row r="450" spans="2:11" outlineLevel="1" x14ac:dyDescent="0.35">
      <c r="B450" s="267" t="s">
        <v>1423</v>
      </c>
      <c r="C450" s="268" t="s">
        <v>2271</v>
      </c>
      <c r="D450" s="135" t="s">
        <v>2292</v>
      </c>
      <c r="E450" s="135"/>
      <c r="F450" s="135" t="s">
        <v>1434</v>
      </c>
      <c r="G450" s="269">
        <v>0.49449399999999999</v>
      </c>
      <c r="H450" s="268" t="s">
        <v>2293</v>
      </c>
      <c r="I450" s="135"/>
      <c r="J450" s="135"/>
      <c r="K450" s="251"/>
    </row>
    <row r="451" spans="2:11" outlineLevel="1" x14ac:dyDescent="0.35">
      <c r="B451" s="267" t="s">
        <v>1423</v>
      </c>
      <c r="C451" s="268" t="s">
        <v>2271</v>
      </c>
      <c r="D451" s="135" t="s">
        <v>2294</v>
      </c>
      <c r="E451" s="135"/>
      <c r="F451" s="135" t="s">
        <v>1434</v>
      </c>
      <c r="G451" s="269">
        <v>0.410501</v>
      </c>
      <c r="H451" s="268" t="s">
        <v>2295</v>
      </c>
      <c r="I451" s="135"/>
      <c r="J451" s="135"/>
      <c r="K451" s="251"/>
    </row>
    <row r="452" spans="2:11" outlineLevel="1" x14ac:dyDescent="0.35">
      <c r="B452" s="267" t="s">
        <v>1423</v>
      </c>
      <c r="C452" s="268" t="s">
        <v>2271</v>
      </c>
      <c r="D452" s="135" t="s">
        <v>2296</v>
      </c>
      <c r="E452" s="135"/>
      <c r="F452" s="135" t="s">
        <v>1434</v>
      </c>
      <c r="G452" s="269">
        <v>0.410501</v>
      </c>
      <c r="H452" s="268" t="s">
        <v>2297</v>
      </c>
      <c r="I452" s="135"/>
      <c r="J452" s="135"/>
      <c r="K452" s="251"/>
    </row>
    <row r="453" spans="2:11" outlineLevel="1" x14ac:dyDescent="0.35">
      <c r="B453" s="267" t="s">
        <v>1423</v>
      </c>
      <c r="C453" s="268" t="s">
        <v>2271</v>
      </c>
      <c r="D453" s="135" t="s">
        <v>2298</v>
      </c>
      <c r="E453" s="135"/>
      <c r="F453" s="135" t="s">
        <v>1434</v>
      </c>
      <c r="G453" s="269">
        <v>0.410501</v>
      </c>
      <c r="H453" s="268" t="s">
        <v>2299</v>
      </c>
      <c r="I453" s="135"/>
      <c r="J453" s="135"/>
      <c r="K453" s="251"/>
    </row>
    <row r="454" spans="2:11" outlineLevel="1" x14ac:dyDescent="0.35">
      <c r="B454" s="267" t="s">
        <v>1423</v>
      </c>
      <c r="C454" s="268" t="s">
        <v>2271</v>
      </c>
      <c r="D454" s="135" t="s">
        <v>2300</v>
      </c>
      <c r="E454" s="135"/>
      <c r="F454" s="135" t="s">
        <v>1434</v>
      </c>
      <c r="G454" s="269">
        <v>1.7153499999999999</v>
      </c>
      <c r="H454" s="268" t="s">
        <v>2301</v>
      </c>
      <c r="I454" s="135"/>
      <c r="J454" s="135"/>
      <c r="K454" s="251"/>
    </row>
    <row r="455" spans="2:11" outlineLevel="1" x14ac:dyDescent="0.35">
      <c r="B455" s="267" t="s">
        <v>2228</v>
      </c>
      <c r="C455" s="268" t="s">
        <v>2229</v>
      </c>
      <c r="D455" s="135" t="s">
        <v>2302</v>
      </c>
      <c r="E455" s="135"/>
      <c r="F455" s="135" t="s">
        <v>1434</v>
      </c>
      <c r="G455" s="269">
        <v>9.9372000000000016E-2</v>
      </c>
      <c r="H455" s="268" t="s">
        <v>2303</v>
      </c>
      <c r="I455" s="135"/>
      <c r="J455" s="135"/>
      <c r="K455" s="251"/>
    </row>
    <row r="456" spans="2:11" outlineLevel="1" x14ac:dyDescent="0.35">
      <c r="B456" s="267" t="s">
        <v>1423</v>
      </c>
      <c r="C456" s="268" t="s">
        <v>2271</v>
      </c>
      <c r="D456" s="135" t="s">
        <v>2304</v>
      </c>
      <c r="E456" s="135"/>
      <c r="F456" s="135" t="s">
        <v>1434</v>
      </c>
      <c r="G456" s="269">
        <v>0.23541700000000002</v>
      </c>
      <c r="H456" s="268" t="s">
        <v>2305</v>
      </c>
      <c r="I456" s="135"/>
      <c r="J456" s="135"/>
      <c r="K456" s="251"/>
    </row>
    <row r="457" spans="2:11" outlineLevel="1" x14ac:dyDescent="0.35">
      <c r="B457" s="267" t="s">
        <v>1423</v>
      </c>
      <c r="C457" s="268" t="s">
        <v>2271</v>
      </c>
      <c r="D457" s="135" t="s">
        <v>2306</v>
      </c>
      <c r="E457" s="135"/>
      <c r="F457" s="135" t="s">
        <v>1434</v>
      </c>
      <c r="G457" s="269">
        <v>0.67076099999999994</v>
      </c>
      <c r="H457" s="268" t="s">
        <v>2307</v>
      </c>
      <c r="I457" s="135"/>
      <c r="J457" s="135"/>
      <c r="K457" s="251"/>
    </row>
    <row r="458" spans="2:11" outlineLevel="1" x14ac:dyDescent="0.35">
      <c r="B458" s="267" t="s">
        <v>1423</v>
      </c>
      <c r="C458" s="268" t="s">
        <v>2271</v>
      </c>
      <c r="D458" s="135" t="s">
        <v>2308</v>
      </c>
      <c r="E458" s="135"/>
      <c r="F458" s="135" t="s">
        <v>1434</v>
      </c>
      <c r="G458" s="269">
        <v>0.50868999999999998</v>
      </c>
      <c r="H458" s="268" t="s">
        <v>2309</v>
      </c>
      <c r="I458" s="135"/>
      <c r="J458" s="135"/>
      <c r="K458" s="251"/>
    </row>
    <row r="459" spans="2:11" outlineLevel="1" x14ac:dyDescent="0.35">
      <c r="B459" s="267" t="s">
        <v>1423</v>
      </c>
      <c r="C459" s="268" t="s">
        <v>2271</v>
      </c>
      <c r="D459" s="135" t="s">
        <v>2310</v>
      </c>
      <c r="E459" s="135"/>
      <c r="F459" s="135" t="s">
        <v>1434</v>
      </c>
      <c r="G459" s="269">
        <v>0.47083400000000003</v>
      </c>
      <c r="H459" s="268" t="s">
        <v>2311</v>
      </c>
      <c r="I459" s="135"/>
      <c r="J459" s="135"/>
      <c r="K459" s="251"/>
    </row>
    <row r="460" spans="2:11" outlineLevel="1" x14ac:dyDescent="0.35">
      <c r="B460" s="267" t="s">
        <v>1423</v>
      </c>
      <c r="C460" s="268" t="s">
        <v>2271</v>
      </c>
      <c r="D460" s="135" t="s">
        <v>2312</v>
      </c>
      <c r="E460" s="135"/>
      <c r="F460" s="135" t="s">
        <v>1434</v>
      </c>
      <c r="G460" s="269">
        <v>0.28865200000000002</v>
      </c>
      <c r="H460" s="268" t="s">
        <v>2313</v>
      </c>
      <c r="I460" s="135"/>
      <c r="J460" s="135"/>
      <c r="K460" s="251"/>
    </row>
    <row r="461" spans="2:11" outlineLevel="1" x14ac:dyDescent="0.35">
      <c r="B461" s="267" t="s">
        <v>1423</v>
      </c>
      <c r="C461" s="268" t="s">
        <v>2271</v>
      </c>
      <c r="D461" s="135" t="s">
        <v>2314</v>
      </c>
      <c r="E461" s="135"/>
      <c r="F461" s="135" t="s">
        <v>1434</v>
      </c>
      <c r="G461" s="269">
        <v>0.35016799999999998</v>
      </c>
      <c r="H461" s="268" t="s">
        <v>2315</v>
      </c>
      <c r="I461" s="135"/>
      <c r="J461" s="135"/>
      <c r="K461" s="251"/>
    </row>
    <row r="462" spans="2:11" outlineLevel="1" x14ac:dyDescent="0.35">
      <c r="B462" s="267" t="s">
        <v>1423</v>
      </c>
      <c r="C462" s="268" t="s">
        <v>2271</v>
      </c>
      <c r="D462" s="135" t="s">
        <v>2316</v>
      </c>
      <c r="E462" s="135"/>
      <c r="F462" s="135" t="s">
        <v>1434</v>
      </c>
      <c r="G462" s="269">
        <v>0.76185200000000008</v>
      </c>
      <c r="H462" s="268" t="s">
        <v>2317</v>
      </c>
      <c r="I462" s="135"/>
      <c r="J462" s="135"/>
      <c r="K462" s="251"/>
    </row>
    <row r="463" spans="2:11" outlineLevel="1" x14ac:dyDescent="0.35">
      <c r="B463" s="267" t="s">
        <v>1423</v>
      </c>
      <c r="C463" s="268" t="s">
        <v>2271</v>
      </c>
      <c r="D463" s="135" t="s">
        <v>2318</v>
      </c>
      <c r="E463" s="135"/>
      <c r="F463" s="135" t="s">
        <v>1434</v>
      </c>
      <c r="G463" s="269">
        <v>0.28392000000000001</v>
      </c>
      <c r="H463" s="268" t="s">
        <v>2319</v>
      </c>
      <c r="I463" s="135"/>
      <c r="J463" s="135"/>
      <c r="K463" s="251"/>
    </row>
    <row r="464" spans="2:11" outlineLevel="1" x14ac:dyDescent="0.35">
      <c r="B464" s="267" t="s">
        <v>1423</v>
      </c>
      <c r="C464" s="268" t="s">
        <v>2271</v>
      </c>
      <c r="D464" s="135" t="s">
        <v>2320</v>
      </c>
      <c r="E464" s="135"/>
      <c r="F464" s="135" t="s">
        <v>1434</v>
      </c>
      <c r="G464" s="269">
        <v>0.27682200000000001</v>
      </c>
      <c r="H464" s="268" t="s">
        <v>2321</v>
      </c>
      <c r="I464" s="135"/>
      <c r="J464" s="135"/>
      <c r="K464" s="251"/>
    </row>
    <row r="465" spans="2:11" outlineLevel="1" x14ac:dyDescent="0.35">
      <c r="B465" s="267" t="s">
        <v>1423</v>
      </c>
      <c r="C465" s="268" t="s">
        <v>2271</v>
      </c>
      <c r="D465" s="135" t="s">
        <v>2322</v>
      </c>
      <c r="E465" s="135"/>
      <c r="F465" s="135" t="s">
        <v>1434</v>
      </c>
      <c r="G465" s="269">
        <v>0.44007600000000002</v>
      </c>
      <c r="H465" s="268" t="s">
        <v>2323</v>
      </c>
      <c r="I465" s="135"/>
      <c r="J465" s="135"/>
      <c r="K465" s="251"/>
    </row>
    <row r="466" spans="2:11" outlineLevel="1" x14ac:dyDescent="0.35">
      <c r="B466" s="267" t="s">
        <v>1423</v>
      </c>
      <c r="C466" s="268" t="s">
        <v>2271</v>
      </c>
      <c r="D466" s="135" t="s">
        <v>2324</v>
      </c>
      <c r="E466" s="135"/>
      <c r="F466" s="135" t="s">
        <v>1434</v>
      </c>
      <c r="G466" s="269">
        <v>0.44007600000000002</v>
      </c>
      <c r="H466" s="268" t="s">
        <v>2325</v>
      </c>
      <c r="I466" s="135"/>
      <c r="J466" s="135"/>
      <c r="K466" s="251"/>
    </row>
    <row r="467" spans="2:11" outlineLevel="1" x14ac:dyDescent="0.35">
      <c r="B467" s="267" t="s">
        <v>1423</v>
      </c>
      <c r="C467" s="268" t="s">
        <v>2271</v>
      </c>
      <c r="D467" s="135" t="s">
        <v>2326</v>
      </c>
      <c r="E467" s="135"/>
      <c r="F467" s="135" t="s">
        <v>1434</v>
      </c>
      <c r="G467" s="269">
        <v>0.39275600000000005</v>
      </c>
      <c r="H467" s="268" t="s">
        <v>2327</v>
      </c>
      <c r="I467" s="135"/>
      <c r="J467" s="135"/>
      <c r="K467" s="251"/>
    </row>
    <row r="468" spans="2:11" outlineLevel="1" x14ac:dyDescent="0.35">
      <c r="B468" s="267" t="s">
        <v>1423</v>
      </c>
      <c r="C468" s="268" t="s">
        <v>2271</v>
      </c>
      <c r="D468" s="135" t="s">
        <v>2328</v>
      </c>
      <c r="E468" s="135"/>
      <c r="F468" s="135" t="s">
        <v>1434</v>
      </c>
      <c r="G468" s="269">
        <v>0.28392000000000001</v>
      </c>
      <c r="H468" s="268" t="s">
        <v>2329</v>
      </c>
      <c r="I468" s="135"/>
      <c r="J468" s="135"/>
      <c r="K468" s="251"/>
    </row>
    <row r="469" spans="2:11" outlineLevel="1" x14ac:dyDescent="0.35">
      <c r="B469" s="267" t="s">
        <v>1423</v>
      </c>
      <c r="C469" s="268" t="s">
        <v>2271</v>
      </c>
      <c r="D469" s="135" t="s">
        <v>2330</v>
      </c>
      <c r="E469" s="135"/>
      <c r="F469" s="135" t="s">
        <v>1434</v>
      </c>
      <c r="G469" s="269">
        <v>0.22831900000000002</v>
      </c>
      <c r="H469" s="268" t="s">
        <v>2331</v>
      </c>
      <c r="I469" s="135"/>
      <c r="J469" s="135"/>
      <c r="K469" s="251"/>
    </row>
    <row r="470" spans="2:11" outlineLevel="1" x14ac:dyDescent="0.35">
      <c r="B470" s="267" t="s">
        <v>1423</v>
      </c>
      <c r="C470" s="268" t="s">
        <v>2271</v>
      </c>
      <c r="D470" s="135" t="s">
        <v>2332</v>
      </c>
      <c r="E470" s="135"/>
      <c r="F470" s="135" t="s">
        <v>1434</v>
      </c>
      <c r="G470" s="269">
        <v>0.28392000000000001</v>
      </c>
      <c r="H470" s="268" t="s">
        <v>2333</v>
      </c>
      <c r="I470" s="135"/>
      <c r="J470" s="135"/>
      <c r="K470" s="251"/>
    </row>
    <row r="471" spans="2:11" outlineLevel="1" x14ac:dyDescent="0.35">
      <c r="B471" s="267" t="s">
        <v>1423</v>
      </c>
      <c r="C471" s="268" t="s">
        <v>2271</v>
      </c>
      <c r="D471" s="135" t="s">
        <v>2334</v>
      </c>
      <c r="E471" s="135"/>
      <c r="F471" s="135" t="s">
        <v>1434</v>
      </c>
      <c r="G471" s="269">
        <v>0.22950200000000001</v>
      </c>
      <c r="H471" s="268" t="s">
        <v>2335</v>
      </c>
      <c r="I471" s="135"/>
      <c r="J471" s="135"/>
      <c r="K471" s="251"/>
    </row>
    <row r="472" spans="2:11" outlineLevel="1" x14ac:dyDescent="0.35">
      <c r="B472" s="267" t="s">
        <v>1423</v>
      </c>
      <c r="C472" s="268" t="s">
        <v>2271</v>
      </c>
      <c r="D472" s="135" t="s">
        <v>2336</v>
      </c>
      <c r="E472" s="135"/>
      <c r="F472" s="135" t="s">
        <v>1434</v>
      </c>
      <c r="G472" s="269">
        <v>0.22950200000000001</v>
      </c>
      <c r="H472" s="268" t="s">
        <v>2337</v>
      </c>
      <c r="I472" s="135"/>
      <c r="J472" s="135"/>
      <c r="K472" s="251"/>
    </row>
    <row r="473" spans="2:11" outlineLevel="1" x14ac:dyDescent="0.35">
      <c r="B473" s="267" t="s">
        <v>1423</v>
      </c>
      <c r="C473" s="268" t="s">
        <v>2271</v>
      </c>
      <c r="D473" s="135" t="s">
        <v>2338</v>
      </c>
      <c r="E473" s="135"/>
      <c r="F473" s="135" t="s">
        <v>1434</v>
      </c>
      <c r="G473" s="269">
        <v>0.22950200000000001</v>
      </c>
      <c r="H473" s="268" t="s">
        <v>2339</v>
      </c>
      <c r="I473" s="135"/>
      <c r="J473" s="135"/>
      <c r="K473" s="251"/>
    </row>
    <row r="474" spans="2:11" outlineLevel="1" x14ac:dyDescent="0.35">
      <c r="B474" s="267" t="s">
        <v>1423</v>
      </c>
      <c r="C474" s="268" t="s">
        <v>2271</v>
      </c>
      <c r="D474" s="135" t="s">
        <v>2340</v>
      </c>
      <c r="E474" s="135"/>
      <c r="F474" s="135" t="s">
        <v>1434</v>
      </c>
      <c r="G474" s="269">
        <v>0.21057400000000001</v>
      </c>
      <c r="H474" s="268" t="s">
        <v>2341</v>
      </c>
      <c r="I474" s="135"/>
      <c r="J474" s="135"/>
      <c r="K474" s="251"/>
    </row>
    <row r="475" spans="2:11" outlineLevel="1" x14ac:dyDescent="0.35">
      <c r="B475" s="267" t="s">
        <v>1423</v>
      </c>
      <c r="C475" s="268" t="s">
        <v>2271</v>
      </c>
      <c r="D475" s="135" t="s">
        <v>2342</v>
      </c>
      <c r="E475" s="135"/>
      <c r="F475" s="135" t="s">
        <v>1434</v>
      </c>
      <c r="G475" s="269">
        <v>0.24488099999999999</v>
      </c>
      <c r="H475" s="268" t="s">
        <v>2343</v>
      </c>
      <c r="I475" s="135"/>
      <c r="J475" s="135"/>
      <c r="K475" s="251"/>
    </row>
    <row r="476" spans="2:11" outlineLevel="1" x14ac:dyDescent="0.35">
      <c r="B476" s="267" t="s">
        <v>1423</v>
      </c>
      <c r="C476" s="268" t="s">
        <v>2271</v>
      </c>
      <c r="D476" s="135" t="s">
        <v>2344</v>
      </c>
      <c r="E476" s="135"/>
      <c r="F476" s="135" t="s">
        <v>1434</v>
      </c>
      <c r="G476" s="269">
        <v>0.27918799999999999</v>
      </c>
      <c r="H476" s="268" t="s">
        <v>2345</v>
      </c>
      <c r="I476" s="135"/>
      <c r="J476" s="135"/>
      <c r="K476" s="251"/>
    </row>
    <row r="477" spans="2:11" outlineLevel="1" x14ac:dyDescent="0.35">
      <c r="B477" s="267" t="s">
        <v>1423</v>
      </c>
      <c r="C477" s="268" t="s">
        <v>2271</v>
      </c>
      <c r="D477" s="135" t="s">
        <v>2346</v>
      </c>
      <c r="E477" s="135"/>
      <c r="F477" s="135" t="s">
        <v>1434</v>
      </c>
      <c r="G477" s="269">
        <v>0.31112900000000004</v>
      </c>
      <c r="H477" s="268" t="s">
        <v>2347</v>
      </c>
      <c r="I477" s="135"/>
      <c r="J477" s="135"/>
      <c r="K477" s="251"/>
    </row>
    <row r="478" spans="2:11" outlineLevel="1" x14ac:dyDescent="0.35">
      <c r="B478" s="267" t="s">
        <v>1423</v>
      </c>
      <c r="C478" s="268" t="s">
        <v>2271</v>
      </c>
      <c r="D478" s="135" t="s">
        <v>2348</v>
      </c>
      <c r="E478" s="135"/>
      <c r="F478" s="135" t="s">
        <v>1434</v>
      </c>
      <c r="G478" s="269">
        <v>0.31467800000000001</v>
      </c>
      <c r="H478" s="268" t="s">
        <v>2349</v>
      </c>
      <c r="I478" s="135"/>
      <c r="J478" s="135"/>
      <c r="K478" s="251"/>
    </row>
    <row r="479" spans="2:11" outlineLevel="1" x14ac:dyDescent="0.35">
      <c r="B479" s="267" t="s">
        <v>1423</v>
      </c>
      <c r="C479" s="268" t="s">
        <v>2271</v>
      </c>
      <c r="D479" s="135" t="s">
        <v>2350</v>
      </c>
      <c r="E479" s="135"/>
      <c r="F479" s="135" t="s">
        <v>1434</v>
      </c>
      <c r="G479" s="269">
        <v>0.26735800000000004</v>
      </c>
      <c r="H479" s="268" t="s">
        <v>2351</v>
      </c>
      <c r="I479" s="135"/>
      <c r="J479" s="135"/>
      <c r="K479" s="251"/>
    </row>
    <row r="480" spans="2:11" outlineLevel="1" x14ac:dyDescent="0.35">
      <c r="B480" s="267" t="s">
        <v>1423</v>
      </c>
      <c r="C480" s="268" t="s">
        <v>2271</v>
      </c>
      <c r="D480" s="135" t="s">
        <v>2352</v>
      </c>
      <c r="E480" s="135"/>
      <c r="F480" s="135" t="s">
        <v>1434</v>
      </c>
      <c r="G480" s="269">
        <v>0.30758000000000002</v>
      </c>
      <c r="H480" s="268" t="s">
        <v>2353</v>
      </c>
      <c r="I480" s="135"/>
      <c r="J480" s="135"/>
      <c r="K480" s="251"/>
    </row>
    <row r="481" spans="2:11" outlineLevel="1" x14ac:dyDescent="0.35">
      <c r="B481" s="267" t="s">
        <v>1423</v>
      </c>
      <c r="C481" s="268" t="s">
        <v>2271</v>
      </c>
      <c r="D481" s="135" t="s">
        <v>2354</v>
      </c>
      <c r="E481" s="135"/>
      <c r="F481" s="135" t="s">
        <v>1434</v>
      </c>
      <c r="G481" s="269">
        <v>0.23305100000000001</v>
      </c>
      <c r="H481" s="268" t="s">
        <v>2355</v>
      </c>
      <c r="I481" s="135"/>
      <c r="J481" s="135"/>
      <c r="K481" s="251"/>
    </row>
    <row r="482" spans="2:11" outlineLevel="1" x14ac:dyDescent="0.35">
      <c r="B482" s="267" t="s">
        <v>1423</v>
      </c>
      <c r="C482" s="268" t="s">
        <v>2271</v>
      </c>
      <c r="D482" s="135" t="s">
        <v>2356</v>
      </c>
      <c r="E482" s="135"/>
      <c r="F482" s="135" t="s">
        <v>1434</v>
      </c>
      <c r="G482" s="269">
        <v>0.58558500000000002</v>
      </c>
      <c r="H482" s="268" t="s">
        <v>2357</v>
      </c>
      <c r="I482" s="135"/>
      <c r="J482" s="135"/>
      <c r="K482" s="251"/>
    </row>
    <row r="483" spans="2:11" outlineLevel="1" x14ac:dyDescent="0.35">
      <c r="B483" s="267" t="s">
        <v>1423</v>
      </c>
      <c r="C483" s="268" t="s">
        <v>2271</v>
      </c>
      <c r="D483" s="135" t="s">
        <v>2358</v>
      </c>
      <c r="E483" s="135"/>
      <c r="F483" s="135" t="s">
        <v>1434</v>
      </c>
      <c r="G483" s="269">
        <v>0.28983500000000001</v>
      </c>
      <c r="H483" s="268" t="s">
        <v>2359</v>
      </c>
      <c r="I483" s="135"/>
      <c r="J483" s="135"/>
      <c r="K483" s="251"/>
    </row>
    <row r="484" spans="2:11" outlineLevel="1" x14ac:dyDescent="0.35">
      <c r="B484" s="267" t="s">
        <v>1423</v>
      </c>
      <c r="C484" s="268" t="s">
        <v>2271</v>
      </c>
      <c r="D484" s="135" t="s">
        <v>2360</v>
      </c>
      <c r="E484" s="135"/>
      <c r="F484" s="135" t="s">
        <v>1434</v>
      </c>
      <c r="G484" s="269">
        <v>0.19637800000000002</v>
      </c>
      <c r="H484" s="268" t="s">
        <v>2361</v>
      </c>
      <c r="I484" s="135"/>
      <c r="J484" s="135"/>
      <c r="K484" s="251"/>
    </row>
    <row r="485" spans="2:11" outlineLevel="1" x14ac:dyDescent="0.35">
      <c r="B485" s="267" t="s">
        <v>1423</v>
      </c>
      <c r="C485" s="268" t="s">
        <v>2271</v>
      </c>
      <c r="D485" s="135" t="s">
        <v>2362</v>
      </c>
      <c r="E485" s="135"/>
      <c r="F485" s="135" t="s">
        <v>1434</v>
      </c>
      <c r="G485" s="269">
        <v>0.34425299999999998</v>
      </c>
      <c r="H485" s="268" t="s">
        <v>2363</v>
      </c>
      <c r="I485" s="135"/>
      <c r="J485" s="135"/>
      <c r="K485" s="251"/>
    </row>
    <row r="486" spans="2:11" outlineLevel="1" x14ac:dyDescent="0.35">
      <c r="B486" s="267" t="s">
        <v>1423</v>
      </c>
      <c r="C486" s="268" t="s">
        <v>2271</v>
      </c>
      <c r="D486" s="135" t="s">
        <v>2364</v>
      </c>
      <c r="E486" s="135"/>
      <c r="F486" s="135" t="s">
        <v>1434</v>
      </c>
      <c r="G486" s="269">
        <v>0.29456700000000002</v>
      </c>
      <c r="H486" s="268" t="s">
        <v>2365</v>
      </c>
      <c r="I486" s="135"/>
      <c r="J486" s="135"/>
      <c r="K486" s="251"/>
    </row>
    <row r="487" spans="2:11" outlineLevel="1" x14ac:dyDescent="0.35">
      <c r="B487" s="267" t="s">
        <v>1423</v>
      </c>
      <c r="C487" s="268" t="s">
        <v>2271</v>
      </c>
      <c r="D487" s="135" t="s">
        <v>2366</v>
      </c>
      <c r="E487" s="135"/>
      <c r="F487" s="135" t="s">
        <v>1434</v>
      </c>
      <c r="G487" s="269">
        <v>0.347802</v>
      </c>
      <c r="H487" s="268" t="s">
        <v>2367</v>
      </c>
      <c r="I487" s="135"/>
      <c r="J487" s="135"/>
      <c r="K487" s="251"/>
    </row>
    <row r="488" spans="2:11" outlineLevel="1" x14ac:dyDescent="0.35">
      <c r="B488" s="267" t="s">
        <v>1423</v>
      </c>
      <c r="C488" s="268" t="s">
        <v>2271</v>
      </c>
      <c r="D488" s="135" t="s">
        <v>2368</v>
      </c>
      <c r="E488" s="135"/>
      <c r="F488" s="135" t="s">
        <v>1434</v>
      </c>
      <c r="G488" s="269">
        <v>0.353717</v>
      </c>
      <c r="H488" s="268" t="s">
        <v>2369</v>
      </c>
      <c r="I488" s="135"/>
      <c r="J488" s="135"/>
      <c r="K488" s="251"/>
    </row>
    <row r="489" spans="2:11" outlineLevel="1" x14ac:dyDescent="0.35">
      <c r="B489" s="267" t="s">
        <v>1423</v>
      </c>
      <c r="C489" s="268" t="s">
        <v>2271</v>
      </c>
      <c r="D489" s="135" t="s">
        <v>2370</v>
      </c>
      <c r="E489" s="135"/>
      <c r="F489" s="135" t="s">
        <v>1434</v>
      </c>
      <c r="G489" s="269">
        <v>0.360815</v>
      </c>
      <c r="H489" s="268" t="s">
        <v>2371</v>
      </c>
      <c r="I489" s="135"/>
      <c r="J489" s="135"/>
      <c r="K489" s="251"/>
    </row>
    <row r="490" spans="2:11" outlineLevel="1" x14ac:dyDescent="0.35">
      <c r="B490" s="267" t="s">
        <v>1423</v>
      </c>
      <c r="C490" s="268" t="s">
        <v>2271</v>
      </c>
      <c r="D490" s="135" t="s">
        <v>2372</v>
      </c>
      <c r="E490" s="135"/>
      <c r="F490" s="135" t="s">
        <v>1434</v>
      </c>
      <c r="G490" s="269">
        <v>0.360815</v>
      </c>
      <c r="H490" s="268" t="s">
        <v>2373</v>
      </c>
      <c r="I490" s="135"/>
      <c r="J490" s="135"/>
      <c r="K490" s="251"/>
    </row>
    <row r="491" spans="2:11" outlineLevel="1" x14ac:dyDescent="0.35">
      <c r="B491" s="267" t="s">
        <v>1423</v>
      </c>
      <c r="C491" s="268" t="s">
        <v>2271</v>
      </c>
      <c r="D491" s="135" t="s">
        <v>2374</v>
      </c>
      <c r="E491" s="135"/>
      <c r="F491" s="135" t="s">
        <v>1434</v>
      </c>
      <c r="G491" s="269">
        <v>0.40103700000000003</v>
      </c>
      <c r="H491" s="268" t="s">
        <v>2375</v>
      </c>
      <c r="I491" s="135"/>
      <c r="J491" s="135"/>
      <c r="K491" s="251"/>
    </row>
    <row r="492" spans="2:11" outlineLevel="1" x14ac:dyDescent="0.35">
      <c r="B492" s="267" t="s">
        <v>1423</v>
      </c>
      <c r="C492" s="268" t="s">
        <v>2271</v>
      </c>
      <c r="D492" s="135" t="s">
        <v>2376</v>
      </c>
      <c r="E492" s="135"/>
      <c r="F492" s="135" t="s">
        <v>1434</v>
      </c>
      <c r="G492" s="269">
        <v>0.26617499999999999</v>
      </c>
      <c r="H492" s="268" t="s">
        <v>2377</v>
      </c>
      <c r="I492" s="135"/>
      <c r="J492" s="135"/>
      <c r="K492" s="251"/>
    </row>
    <row r="493" spans="2:11" outlineLevel="1" x14ac:dyDescent="0.35">
      <c r="B493" s="267" t="s">
        <v>1423</v>
      </c>
      <c r="C493" s="268" t="s">
        <v>2271</v>
      </c>
      <c r="D493" s="135" t="s">
        <v>2378</v>
      </c>
      <c r="E493" s="135"/>
      <c r="F493" s="135" t="s">
        <v>1434</v>
      </c>
      <c r="G493" s="269">
        <v>0.18454800000000002</v>
      </c>
      <c r="H493" s="268" t="s">
        <v>2379</v>
      </c>
      <c r="I493" s="135"/>
      <c r="J493" s="135"/>
      <c r="K493" s="251"/>
    </row>
    <row r="494" spans="2:11" outlineLevel="1" x14ac:dyDescent="0.35">
      <c r="B494" s="267" t="s">
        <v>1423</v>
      </c>
      <c r="C494" s="268" t="s">
        <v>2271</v>
      </c>
      <c r="D494" s="135" t="s">
        <v>2380</v>
      </c>
      <c r="E494" s="135"/>
      <c r="F494" s="135" t="s">
        <v>1434</v>
      </c>
      <c r="G494" s="269">
        <v>0.26972400000000002</v>
      </c>
      <c r="H494" s="268" t="s">
        <v>2381</v>
      </c>
      <c r="I494" s="135"/>
      <c r="J494" s="135"/>
      <c r="K494" s="251"/>
    </row>
    <row r="495" spans="2:11" outlineLevel="1" x14ac:dyDescent="0.35">
      <c r="B495" s="267" t="s">
        <v>1423</v>
      </c>
      <c r="C495" s="268" t="s">
        <v>2271</v>
      </c>
      <c r="D495" s="135" t="s">
        <v>2382</v>
      </c>
      <c r="E495" s="135"/>
      <c r="F495" s="135" t="s">
        <v>1434</v>
      </c>
      <c r="G495" s="269">
        <v>0.221221</v>
      </c>
      <c r="H495" s="268" t="s">
        <v>2383</v>
      </c>
      <c r="I495" s="135"/>
      <c r="J495" s="135"/>
      <c r="K495" s="251"/>
    </row>
    <row r="496" spans="2:11" outlineLevel="1" x14ac:dyDescent="0.35">
      <c r="B496" s="267" t="s">
        <v>1423</v>
      </c>
      <c r="C496" s="268" t="s">
        <v>2271</v>
      </c>
      <c r="D496" s="135" t="s">
        <v>2384</v>
      </c>
      <c r="E496" s="135"/>
      <c r="F496" s="135" t="s">
        <v>1434</v>
      </c>
      <c r="G496" s="269">
        <v>0.34543600000000002</v>
      </c>
      <c r="H496" s="268" t="s">
        <v>2385</v>
      </c>
      <c r="I496" s="135"/>
      <c r="J496" s="135"/>
      <c r="K496" s="251"/>
    </row>
    <row r="497" spans="2:11" outlineLevel="1" x14ac:dyDescent="0.35">
      <c r="B497" s="267" t="s">
        <v>1423</v>
      </c>
      <c r="C497" s="268" t="s">
        <v>2271</v>
      </c>
      <c r="D497" s="135" t="s">
        <v>2386</v>
      </c>
      <c r="E497" s="135"/>
      <c r="F497" s="135" t="s">
        <v>1434</v>
      </c>
      <c r="G497" s="269">
        <v>0.37856000000000001</v>
      </c>
      <c r="H497" s="268" t="s">
        <v>2387</v>
      </c>
      <c r="I497" s="135"/>
      <c r="J497" s="135"/>
      <c r="K497" s="251"/>
    </row>
    <row r="498" spans="2:11" outlineLevel="1" x14ac:dyDescent="0.35">
      <c r="B498" s="267" t="s">
        <v>1423</v>
      </c>
      <c r="C498" s="268" t="s">
        <v>2271</v>
      </c>
      <c r="D498" s="135" t="s">
        <v>2388</v>
      </c>
      <c r="E498" s="135"/>
      <c r="F498" s="135" t="s">
        <v>1434</v>
      </c>
      <c r="G498" s="269">
        <v>0.26617499999999999</v>
      </c>
      <c r="H498" s="268" t="s">
        <v>2389</v>
      </c>
      <c r="I498" s="135"/>
      <c r="J498" s="135"/>
      <c r="K498" s="251"/>
    </row>
    <row r="499" spans="2:11" outlineLevel="1" x14ac:dyDescent="0.35">
      <c r="B499" s="267" t="s">
        <v>1423</v>
      </c>
      <c r="C499" s="268" t="s">
        <v>2271</v>
      </c>
      <c r="D499" s="135" t="s">
        <v>2390</v>
      </c>
      <c r="E499" s="135"/>
      <c r="F499" s="135" t="s">
        <v>1434</v>
      </c>
      <c r="G499" s="269">
        <v>0.26617499999999999</v>
      </c>
      <c r="H499" s="268" t="s">
        <v>2391</v>
      </c>
      <c r="I499" s="135"/>
      <c r="J499" s="135"/>
      <c r="K499" s="251"/>
    </row>
    <row r="500" spans="2:11" outlineLevel="1" x14ac:dyDescent="0.35">
      <c r="B500" s="267" t="s">
        <v>1423</v>
      </c>
      <c r="C500" s="268" t="s">
        <v>2271</v>
      </c>
      <c r="D500" s="135" t="s">
        <v>2392</v>
      </c>
      <c r="E500" s="135"/>
      <c r="F500" s="135" t="s">
        <v>1434</v>
      </c>
      <c r="G500" s="269">
        <v>0.26617499999999999</v>
      </c>
      <c r="H500" s="268" t="s">
        <v>2393</v>
      </c>
      <c r="I500" s="135"/>
      <c r="J500" s="135"/>
      <c r="K500" s="251"/>
    </row>
    <row r="501" spans="2:11" outlineLevel="1" x14ac:dyDescent="0.35">
      <c r="B501" s="267" t="s">
        <v>1423</v>
      </c>
      <c r="C501" s="268" t="s">
        <v>2271</v>
      </c>
      <c r="D501" s="135" t="s">
        <v>2394</v>
      </c>
      <c r="E501" s="135"/>
      <c r="F501" s="135" t="s">
        <v>1434</v>
      </c>
      <c r="G501" s="269">
        <v>0.26617499999999999</v>
      </c>
      <c r="H501" s="268" t="s">
        <v>2395</v>
      </c>
      <c r="I501" s="135"/>
      <c r="J501" s="135"/>
      <c r="K501" s="251"/>
    </row>
    <row r="502" spans="2:11" outlineLevel="1" x14ac:dyDescent="0.35">
      <c r="B502" s="267" t="s">
        <v>1423</v>
      </c>
      <c r="C502" s="268" t="s">
        <v>2271</v>
      </c>
      <c r="D502" s="135" t="s">
        <v>2396</v>
      </c>
      <c r="E502" s="135"/>
      <c r="F502" s="135" t="s">
        <v>1434</v>
      </c>
      <c r="G502" s="269">
        <v>0.26617499999999999</v>
      </c>
      <c r="H502" s="268" t="s">
        <v>2397</v>
      </c>
      <c r="I502" s="135"/>
      <c r="J502" s="135"/>
      <c r="K502" s="251"/>
    </row>
    <row r="503" spans="2:11" outlineLevel="1" x14ac:dyDescent="0.35">
      <c r="B503" s="267" t="s">
        <v>2398</v>
      </c>
      <c r="C503" s="268" t="s">
        <v>2399</v>
      </c>
      <c r="D503" s="135" t="s">
        <v>2400</v>
      </c>
      <c r="E503" s="135"/>
      <c r="F503" s="135" t="s">
        <v>1434</v>
      </c>
      <c r="G503" s="269">
        <v>0.11948300000000002</v>
      </c>
      <c r="H503" s="268" t="s">
        <v>2401</v>
      </c>
      <c r="I503" s="135"/>
      <c r="J503" s="135"/>
      <c r="K503" s="251"/>
    </row>
    <row r="504" spans="2:11" outlineLevel="1" x14ac:dyDescent="0.35">
      <c r="B504" s="267" t="s">
        <v>1423</v>
      </c>
      <c r="C504" s="268" t="s">
        <v>2271</v>
      </c>
      <c r="D504" s="135" t="s">
        <v>2402</v>
      </c>
      <c r="E504" s="135"/>
      <c r="F504" s="135" t="s">
        <v>1434</v>
      </c>
      <c r="G504" s="269">
        <v>0.26617499999999999</v>
      </c>
      <c r="H504" s="268" t="s">
        <v>2403</v>
      </c>
      <c r="I504" s="135"/>
      <c r="J504" s="135"/>
      <c r="K504" s="251"/>
    </row>
    <row r="505" spans="2:11" outlineLevel="1" x14ac:dyDescent="0.35">
      <c r="B505" s="267" t="s">
        <v>1423</v>
      </c>
      <c r="C505" s="268" t="s">
        <v>2271</v>
      </c>
      <c r="D505" s="135" t="s">
        <v>2404</v>
      </c>
      <c r="E505" s="135"/>
      <c r="F505" s="135" t="s">
        <v>1434</v>
      </c>
      <c r="G505" s="269">
        <v>0.173901</v>
      </c>
      <c r="H505" s="268" t="s">
        <v>2405</v>
      </c>
      <c r="I505" s="135"/>
      <c r="J505" s="135"/>
      <c r="K505" s="251"/>
    </row>
    <row r="506" spans="2:11" outlineLevel="1" x14ac:dyDescent="0.35">
      <c r="B506" s="267" t="s">
        <v>1423</v>
      </c>
      <c r="C506" s="268" t="s">
        <v>2271</v>
      </c>
      <c r="D506" s="135" t="s">
        <v>2406</v>
      </c>
      <c r="E506" s="135"/>
      <c r="F506" s="135" t="s">
        <v>1434</v>
      </c>
      <c r="G506" s="269">
        <v>0.246064</v>
      </c>
      <c r="H506" s="268" t="s">
        <v>2407</v>
      </c>
      <c r="I506" s="135"/>
      <c r="J506" s="135"/>
      <c r="K506" s="251"/>
    </row>
    <row r="507" spans="2:11" outlineLevel="1" x14ac:dyDescent="0.35">
      <c r="B507" s="267" t="s">
        <v>1423</v>
      </c>
      <c r="C507" s="268" t="s">
        <v>2271</v>
      </c>
      <c r="D507" s="135" t="s">
        <v>2408</v>
      </c>
      <c r="E507" s="135"/>
      <c r="F507" s="135" t="s">
        <v>1434</v>
      </c>
      <c r="G507" s="269">
        <v>8.0444000000000015E-2</v>
      </c>
      <c r="H507" s="268" t="s">
        <v>2409</v>
      </c>
      <c r="I507" s="135"/>
      <c r="J507" s="135"/>
      <c r="K507" s="251"/>
    </row>
    <row r="508" spans="2:11" outlineLevel="1" x14ac:dyDescent="0.35">
      <c r="B508" s="267" t="s">
        <v>1423</v>
      </c>
      <c r="C508" s="268" t="s">
        <v>2271</v>
      </c>
      <c r="D508" s="135" t="s">
        <v>2410</v>
      </c>
      <c r="E508" s="135"/>
      <c r="F508" s="135" t="s">
        <v>1434</v>
      </c>
      <c r="G508" s="269">
        <v>0.186914</v>
      </c>
      <c r="H508" s="268" t="s">
        <v>2411</v>
      </c>
      <c r="I508" s="135"/>
      <c r="J508" s="135"/>
      <c r="K508" s="251"/>
    </row>
    <row r="509" spans="2:11" outlineLevel="1" x14ac:dyDescent="0.35">
      <c r="B509" s="267" t="s">
        <v>1423</v>
      </c>
      <c r="C509" s="268" t="s">
        <v>2412</v>
      </c>
      <c r="D509" s="135" t="s">
        <v>2413</v>
      </c>
      <c r="E509" s="135"/>
      <c r="F509" s="135" t="s">
        <v>1434</v>
      </c>
      <c r="G509" s="269">
        <v>0.62107500000000004</v>
      </c>
      <c r="H509" s="268" t="s">
        <v>2414</v>
      </c>
      <c r="I509" s="135"/>
      <c r="J509" s="135"/>
      <c r="K509" s="251"/>
    </row>
    <row r="510" spans="2:11" outlineLevel="1" x14ac:dyDescent="0.35">
      <c r="B510" s="267" t="s">
        <v>1423</v>
      </c>
      <c r="C510" s="268" t="s">
        <v>2412</v>
      </c>
      <c r="D510" s="135" t="s">
        <v>2415</v>
      </c>
      <c r="E510" s="135"/>
      <c r="F510" s="135" t="s">
        <v>1434</v>
      </c>
      <c r="G510" s="269">
        <v>0.99017100000000002</v>
      </c>
      <c r="H510" s="268" t="s">
        <v>2416</v>
      </c>
      <c r="I510" s="135"/>
      <c r="J510" s="135"/>
      <c r="K510" s="251"/>
    </row>
    <row r="511" spans="2:11" outlineLevel="1" x14ac:dyDescent="0.35">
      <c r="B511" s="267" t="s">
        <v>1423</v>
      </c>
      <c r="C511" s="268" t="s">
        <v>2412</v>
      </c>
      <c r="D511" s="135" t="s">
        <v>2417</v>
      </c>
      <c r="E511" s="135"/>
      <c r="F511" s="135" t="s">
        <v>1434</v>
      </c>
      <c r="G511" s="269">
        <v>0.62107500000000004</v>
      </c>
      <c r="H511" s="268" t="s">
        <v>2418</v>
      </c>
      <c r="I511" s="135"/>
      <c r="J511" s="135"/>
      <c r="K511" s="251"/>
    </row>
    <row r="512" spans="2:11" outlineLevel="1" x14ac:dyDescent="0.35">
      <c r="B512" s="267" t="s">
        <v>1423</v>
      </c>
      <c r="C512" s="268" t="s">
        <v>2412</v>
      </c>
      <c r="D512" s="135" t="s">
        <v>2419</v>
      </c>
      <c r="E512" s="135"/>
      <c r="F512" s="135" t="s">
        <v>1434</v>
      </c>
      <c r="G512" s="269">
        <v>0.62107500000000004</v>
      </c>
      <c r="H512" s="268" t="s">
        <v>2420</v>
      </c>
      <c r="I512" s="135"/>
      <c r="J512" s="135"/>
      <c r="K512" s="251"/>
    </row>
    <row r="513" spans="2:11" outlineLevel="1" x14ac:dyDescent="0.35">
      <c r="B513" s="267" t="s">
        <v>1423</v>
      </c>
      <c r="C513" s="268" t="s">
        <v>2412</v>
      </c>
      <c r="D513" s="135" t="s">
        <v>2421</v>
      </c>
      <c r="E513" s="135"/>
      <c r="F513" s="135" t="s">
        <v>1434</v>
      </c>
      <c r="G513" s="269">
        <v>0.62107500000000004</v>
      </c>
      <c r="H513" s="268" t="s">
        <v>2422</v>
      </c>
      <c r="I513" s="135"/>
      <c r="J513" s="135"/>
      <c r="K513" s="251"/>
    </row>
    <row r="514" spans="2:11" outlineLevel="1" x14ac:dyDescent="0.35">
      <c r="B514" s="267" t="s">
        <v>1423</v>
      </c>
      <c r="C514" s="268" t="s">
        <v>2412</v>
      </c>
      <c r="D514" s="135" t="s">
        <v>2423</v>
      </c>
      <c r="E514" s="135"/>
      <c r="F514" s="135" t="s">
        <v>1434</v>
      </c>
      <c r="G514" s="269">
        <v>0.53471600000000008</v>
      </c>
      <c r="H514" s="268" t="s">
        <v>2424</v>
      </c>
      <c r="I514" s="135"/>
      <c r="J514" s="135"/>
      <c r="K514" s="251"/>
    </row>
    <row r="515" spans="2:11" outlineLevel="1" x14ac:dyDescent="0.35">
      <c r="B515" s="267" t="s">
        <v>1479</v>
      </c>
      <c r="C515" s="268" t="s">
        <v>1899</v>
      </c>
      <c r="D515" s="135" t="s">
        <v>2425</v>
      </c>
      <c r="E515" s="135"/>
      <c r="F515" s="135" t="s">
        <v>1434</v>
      </c>
      <c r="G515" s="269">
        <v>7.5712000000000002E-2</v>
      </c>
      <c r="H515" s="268" t="s">
        <v>2426</v>
      </c>
      <c r="I515" s="135"/>
      <c r="J515" s="135"/>
      <c r="K515" s="251"/>
    </row>
    <row r="516" spans="2:11" outlineLevel="1" x14ac:dyDescent="0.35">
      <c r="B516" s="267" t="s">
        <v>1479</v>
      </c>
      <c r="C516" s="268" t="s">
        <v>1899</v>
      </c>
      <c r="D516" s="135" t="s">
        <v>2427</v>
      </c>
      <c r="E516" s="135"/>
      <c r="F516" s="135" t="s">
        <v>1434</v>
      </c>
      <c r="G516" s="269">
        <v>7.5712000000000002E-2</v>
      </c>
      <c r="H516" s="268" t="s">
        <v>2428</v>
      </c>
      <c r="I516" s="135"/>
      <c r="J516" s="135"/>
      <c r="K516" s="251"/>
    </row>
    <row r="517" spans="2:11" outlineLevel="1" x14ac:dyDescent="0.35">
      <c r="B517" s="267" t="s">
        <v>1479</v>
      </c>
      <c r="C517" s="268" t="s">
        <v>1899</v>
      </c>
      <c r="D517" s="135" t="s">
        <v>2429</v>
      </c>
      <c r="E517" s="135"/>
      <c r="F517" s="135" t="s">
        <v>1434</v>
      </c>
      <c r="G517" s="269">
        <v>7.5712000000000002E-2</v>
      </c>
      <c r="H517" s="268" t="s">
        <v>2430</v>
      </c>
      <c r="I517" s="135"/>
      <c r="J517" s="135"/>
      <c r="K517" s="251"/>
    </row>
    <row r="518" spans="2:11" outlineLevel="1" x14ac:dyDescent="0.35">
      <c r="B518" s="267" t="s">
        <v>1479</v>
      </c>
      <c r="C518" s="268" t="s">
        <v>1899</v>
      </c>
      <c r="D518" s="135" t="s">
        <v>2431</v>
      </c>
      <c r="E518" s="135"/>
      <c r="F518" s="135" t="s">
        <v>1434</v>
      </c>
      <c r="G518" s="269">
        <v>7.5712000000000002E-2</v>
      </c>
      <c r="H518" s="268" t="s">
        <v>2432</v>
      </c>
      <c r="I518" s="135"/>
      <c r="J518" s="135"/>
      <c r="K518" s="251"/>
    </row>
    <row r="519" spans="2:11" outlineLevel="1" x14ac:dyDescent="0.35">
      <c r="B519" s="267" t="s">
        <v>1479</v>
      </c>
      <c r="C519" s="268" t="s">
        <v>1899</v>
      </c>
      <c r="D519" s="135" t="s">
        <v>2433</v>
      </c>
      <c r="E519" s="135"/>
      <c r="F519" s="135" t="s">
        <v>1434</v>
      </c>
      <c r="G519" s="269">
        <v>7.5712000000000002E-2</v>
      </c>
      <c r="H519" s="268" t="s">
        <v>2434</v>
      </c>
      <c r="I519" s="135"/>
      <c r="J519" s="135"/>
      <c r="K519" s="251"/>
    </row>
    <row r="520" spans="2:11" outlineLevel="1" x14ac:dyDescent="0.35">
      <c r="B520" s="267" t="s">
        <v>1479</v>
      </c>
      <c r="C520" s="268" t="s">
        <v>1899</v>
      </c>
      <c r="D520" s="135" t="s">
        <v>2435</v>
      </c>
      <c r="E520" s="135"/>
      <c r="F520" s="135" t="s">
        <v>1434</v>
      </c>
      <c r="G520" s="269">
        <v>7.5712000000000002E-2</v>
      </c>
      <c r="H520" s="268" t="s">
        <v>2436</v>
      </c>
      <c r="I520" s="135"/>
      <c r="J520" s="135"/>
      <c r="K520" s="251"/>
    </row>
    <row r="521" spans="2:11" outlineLevel="1" x14ac:dyDescent="0.35">
      <c r="B521" s="267" t="s">
        <v>1479</v>
      </c>
      <c r="C521" s="268" t="s">
        <v>1899</v>
      </c>
      <c r="D521" s="135" t="s">
        <v>2437</v>
      </c>
      <c r="E521" s="135"/>
      <c r="F521" s="135" t="s">
        <v>1434</v>
      </c>
      <c r="G521" s="269">
        <v>7.5712000000000002E-2</v>
      </c>
      <c r="H521" s="268" t="s">
        <v>2438</v>
      </c>
      <c r="I521" s="135"/>
      <c r="J521" s="135"/>
      <c r="K521" s="251"/>
    </row>
    <row r="522" spans="2:11" outlineLevel="1" x14ac:dyDescent="0.35">
      <c r="B522" s="267" t="s">
        <v>1479</v>
      </c>
      <c r="C522" s="268" t="s">
        <v>1899</v>
      </c>
      <c r="D522" s="135" t="s">
        <v>2439</v>
      </c>
      <c r="E522" s="135"/>
      <c r="F522" s="135" t="s">
        <v>1434</v>
      </c>
      <c r="G522" s="269">
        <v>7.5712000000000002E-2</v>
      </c>
      <c r="H522" s="268" t="s">
        <v>2440</v>
      </c>
      <c r="I522" s="135"/>
      <c r="J522" s="135"/>
      <c r="K522" s="251"/>
    </row>
    <row r="523" spans="2:11" outlineLevel="1" x14ac:dyDescent="0.35">
      <c r="B523" s="267" t="s">
        <v>1479</v>
      </c>
      <c r="C523" s="268" t="s">
        <v>1899</v>
      </c>
      <c r="D523" s="135" t="s">
        <v>2441</v>
      </c>
      <c r="E523" s="135"/>
      <c r="F523" s="135" t="s">
        <v>1434</v>
      </c>
      <c r="G523" s="269">
        <v>7.5712000000000002E-2</v>
      </c>
      <c r="H523" s="268" t="s">
        <v>2442</v>
      </c>
      <c r="I523" s="135"/>
      <c r="J523" s="135"/>
      <c r="K523" s="251"/>
    </row>
    <row r="524" spans="2:11" outlineLevel="1" x14ac:dyDescent="0.35">
      <c r="B524" s="267" t="s">
        <v>1479</v>
      </c>
      <c r="C524" s="268" t="s">
        <v>1899</v>
      </c>
      <c r="D524" s="135" t="s">
        <v>2443</v>
      </c>
      <c r="E524" s="135"/>
      <c r="F524" s="135" t="s">
        <v>1434</v>
      </c>
      <c r="G524" s="269">
        <v>7.5712000000000002E-2</v>
      </c>
      <c r="H524" s="268" t="s">
        <v>2444</v>
      </c>
      <c r="I524" s="135"/>
      <c r="J524" s="135"/>
      <c r="K524" s="251"/>
    </row>
    <row r="525" spans="2:11" outlineLevel="1" x14ac:dyDescent="0.35">
      <c r="B525" s="267" t="s">
        <v>1479</v>
      </c>
      <c r="C525" s="268" t="s">
        <v>1899</v>
      </c>
      <c r="D525" s="135" t="s">
        <v>2445</v>
      </c>
      <c r="E525" s="135"/>
      <c r="F525" s="135" t="s">
        <v>1434</v>
      </c>
      <c r="G525" s="269">
        <v>7.0980000000000001E-2</v>
      </c>
      <c r="H525" s="268" t="s">
        <v>2446</v>
      </c>
      <c r="I525" s="135"/>
      <c r="J525" s="135"/>
      <c r="K525" s="251"/>
    </row>
    <row r="526" spans="2:11" outlineLevel="1" x14ac:dyDescent="0.35">
      <c r="B526" s="267" t="s">
        <v>1479</v>
      </c>
      <c r="C526" s="268" t="s">
        <v>1899</v>
      </c>
      <c r="D526" s="135" t="s">
        <v>2447</v>
      </c>
      <c r="E526" s="135"/>
      <c r="F526" s="135" t="s">
        <v>1434</v>
      </c>
      <c r="G526" s="269">
        <v>7.0980000000000001E-2</v>
      </c>
      <c r="H526" s="268" t="s">
        <v>2448</v>
      </c>
      <c r="I526" s="135"/>
      <c r="J526" s="135"/>
      <c r="K526" s="251"/>
    </row>
    <row r="527" spans="2:11" outlineLevel="1" x14ac:dyDescent="0.35">
      <c r="B527" s="267" t="s">
        <v>1479</v>
      </c>
      <c r="C527" s="268" t="s">
        <v>1899</v>
      </c>
      <c r="D527" s="135" t="s">
        <v>2449</v>
      </c>
      <c r="E527" s="135"/>
      <c r="F527" s="135" t="s">
        <v>1434</v>
      </c>
      <c r="G527" s="269">
        <v>7.0980000000000001E-2</v>
      </c>
      <c r="H527" s="268" t="s">
        <v>2450</v>
      </c>
      <c r="I527" s="135"/>
      <c r="J527" s="135"/>
      <c r="K527" s="251"/>
    </row>
    <row r="528" spans="2:11" outlineLevel="1" x14ac:dyDescent="0.35">
      <c r="B528" s="267" t="s">
        <v>1479</v>
      </c>
      <c r="C528" s="268" t="s">
        <v>1899</v>
      </c>
      <c r="D528" s="135" t="s">
        <v>2451</v>
      </c>
      <c r="E528" s="135"/>
      <c r="F528" s="135" t="s">
        <v>1434</v>
      </c>
      <c r="G528" s="269">
        <v>7.3346000000000008E-2</v>
      </c>
      <c r="H528" s="268" t="s">
        <v>2452</v>
      </c>
      <c r="I528" s="135"/>
      <c r="J528" s="135"/>
      <c r="K528" s="251"/>
    </row>
    <row r="529" spans="2:11" outlineLevel="1" x14ac:dyDescent="0.35">
      <c r="B529" s="267" t="s">
        <v>1479</v>
      </c>
      <c r="C529" s="268" t="s">
        <v>1899</v>
      </c>
      <c r="D529" s="135" t="s">
        <v>2453</v>
      </c>
      <c r="E529" s="135"/>
      <c r="F529" s="135" t="s">
        <v>1434</v>
      </c>
      <c r="G529" s="269">
        <v>7.3346000000000008E-2</v>
      </c>
      <c r="H529" s="268" t="s">
        <v>2454</v>
      </c>
      <c r="I529" s="135"/>
      <c r="J529" s="135"/>
      <c r="K529" s="251"/>
    </row>
    <row r="530" spans="2:11" outlineLevel="1" x14ac:dyDescent="0.35">
      <c r="B530" s="267" t="s">
        <v>1479</v>
      </c>
      <c r="C530" s="268" t="s">
        <v>1899</v>
      </c>
      <c r="D530" s="135" t="s">
        <v>2455</v>
      </c>
      <c r="E530" s="135"/>
      <c r="F530" s="135" t="s">
        <v>1434</v>
      </c>
      <c r="G530" s="269">
        <v>7.3346000000000008E-2</v>
      </c>
      <c r="H530" s="268" t="s">
        <v>2456</v>
      </c>
      <c r="I530" s="135"/>
      <c r="J530" s="135"/>
      <c r="K530" s="251"/>
    </row>
    <row r="531" spans="2:11" outlineLevel="1" x14ac:dyDescent="0.35">
      <c r="B531" s="267" t="s">
        <v>1479</v>
      </c>
      <c r="C531" s="268" t="s">
        <v>1899</v>
      </c>
      <c r="D531" s="135" t="s">
        <v>2457</v>
      </c>
      <c r="E531" s="135"/>
      <c r="F531" s="135" t="s">
        <v>1434</v>
      </c>
      <c r="G531" s="269">
        <v>7.3346000000000008E-2</v>
      </c>
      <c r="H531" s="268" t="s">
        <v>2458</v>
      </c>
      <c r="I531" s="135"/>
      <c r="J531" s="135"/>
      <c r="K531" s="251"/>
    </row>
    <row r="532" spans="2:11" outlineLevel="1" x14ac:dyDescent="0.35">
      <c r="B532" s="267" t="s">
        <v>1479</v>
      </c>
      <c r="C532" s="268" t="s">
        <v>1899</v>
      </c>
      <c r="D532" s="135" t="s">
        <v>2459</v>
      </c>
      <c r="E532" s="135"/>
      <c r="F532" s="135" t="s">
        <v>1434</v>
      </c>
      <c r="G532" s="269">
        <v>0.19637800000000002</v>
      </c>
      <c r="H532" s="268" t="s">
        <v>2460</v>
      </c>
      <c r="I532" s="135"/>
      <c r="J532" s="135"/>
      <c r="K532" s="251"/>
    </row>
    <row r="533" spans="2:11" outlineLevel="1" x14ac:dyDescent="0.35">
      <c r="B533" s="267" t="s">
        <v>1479</v>
      </c>
      <c r="C533" s="268" t="s">
        <v>1899</v>
      </c>
      <c r="D533" s="135" t="s">
        <v>2461</v>
      </c>
      <c r="E533" s="135"/>
      <c r="F533" s="135" t="s">
        <v>1434</v>
      </c>
      <c r="G533" s="269">
        <v>0.19637800000000002</v>
      </c>
      <c r="H533" s="268" t="s">
        <v>2462</v>
      </c>
      <c r="I533" s="135"/>
      <c r="J533" s="135"/>
      <c r="K533" s="251"/>
    </row>
    <row r="534" spans="2:11" outlineLevel="1" x14ac:dyDescent="0.35">
      <c r="B534" s="267" t="s">
        <v>1479</v>
      </c>
      <c r="C534" s="268" t="s">
        <v>1899</v>
      </c>
      <c r="D534" s="135" t="s">
        <v>2463</v>
      </c>
      <c r="E534" s="135"/>
      <c r="F534" s="135" t="s">
        <v>1434</v>
      </c>
      <c r="G534" s="269">
        <v>0.19637800000000002</v>
      </c>
      <c r="H534" s="268" t="s">
        <v>2464</v>
      </c>
      <c r="I534" s="135"/>
      <c r="J534" s="135"/>
      <c r="K534" s="251"/>
    </row>
    <row r="535" spans="2:11" outlineLevel="1" x14ac:dyDescent="0.35">
      <c r="B535" s="267" t="s">
        <v>1479</v>
      </c>
      <c r="C535" s="268" t="s">
        <v>1899</v>
      </c>
      <c r="D535" s="135" t="s">
        <v>2465</v>
      </c>
      <c r="E535" s="135"/>
      <c r="F535" s="135" t="s">
        <v>1434</v>
      </c>
      <c r="G535" s="269">
        <v>0.19637800000000002</v>
      </c>
      <c r="H535" s="268" t="s">
        <v>2466</v>
      </c>
      <c r="I535" s="135"/>
      <c r="J535" s="135"/>
      <c r="K535" s="251"/>
    </row>
    <row r="536" spans="2:11" outlineLevel="1" x14ac:dyDescent="0.35">
      <c r="B536" s="267" t="s">
        <v>1479</v>
      </c>
      <c r="C536" s="268" t="s">
        <v>1899</v>
      </c>
      <c r="D536" s="135" t="s">
        <v>2467</v>
      </c>
      <c r="E536" s="135"/>
      <c r="F536" s="135" t="s">
        <v>1434</v>
      </c>
      <c r="G536" s="269">
        <v>0.16916899999999999</v>
      </c>
      <c r="H536" s="268" t="s">
        <v>2468</v>
      </c>
      <c r="I536" s="135"/>
      <c r="J536" s="135"/>
      <c r="K536" s="251"/>
    </row>
    <row r="537" spans="2:11" outlineLevel="1" x14ac:dyDescent="0.35">
      <c r="B537" s="267" t="s">
        <v>1479</v>
      </c>
      <c r="C537" s="268" t="s">
        <v>1899</v>
      </c>
      <c r="D537" s="135" t="s">
        <v>2469</v>
      </c>
      <c r="E537" s="135"/>
      <c r="F537" s="135" t="s">
        <v>1434</v>
      </c>
      <c r="G537" s="269">
        <v>6.8614000000000008E-2</v>
      </c>
      <c r="H537" s="268" t="s">
        <v>2470</v>
      </c>
      <c r="I537" s="135"/>
      <c r="J537" s="135"/>
      <c r="K537" s="251"/>
    </row>
    <row r="538" spans="2:11" outlineLevel="1" x14ac:dyDescent="0.35">
      <c r="B538" s="267" t="s">
        <v>1479</v>
      </c>
      <c r="C538" s="268" t="s">
        <v>1899</v>
      </c>
      <c r="D538" s="135" t="s">
        <v>2471</v>
      </c>
      <c r="E538" s="135"/>
      <c r="F538" s="135" t="s">
        <v>1434</v>
      </c>
      <c r="G538" s="269">
        <v>5.9150000000000008E-2</v>
      </c>
      <c r="H538" s="268" t="s">
        <v>2472</v>
      </c>
      <c r="I538" s="135"/>
      <c r="J538" s="135"/>
      <c r="K538" s="251"/>
    </row>
    <row r="539" spans="2:11" outlineLevel="1" x14ac:dyDescent="0.35">
      <c r="B539" s="267" t="s">
        <v>1423</v>
      </c>
      <c r="C539" s="268" t="s">
        <v>2412</v>
      </c>
      <c r="D539" s="135" t="s">
        <v>2473</v>
      </c>
      <c r="E539" s="135"/>
      <c r="F539" s="135" t="s">
        <v>1434</v>
      </c>
      <c r="G539" s="269">
        <v>0.53471600000000008</v>
      </c>
      <c r="H539" s="268" t="s">
        <v>2474</v>
      </c>
      <c r="I539" s="135"/>
      <c r="J539" s="135"/>
      <c r="K539" s="251"/>
    </row>
    <row r="540" spans="2:11" outlineLevel="1" x14ac:dyDescent="0.35">
      <c r="B540" s="267" t="s">
        <v>1479</v>
      </c>
      <c r="C540" s="268" t="s">
        <v>1899</v>
      </c>
      <c r="D540" s="135" t="s">
        <v>2475</v>
      </c>
      <c r="E540" s="135"/>
      <c r="F540" s="135" t="s">
        <v>1434</v>
      </c>
      <c r="G540" s="269">
        <v>5.9150000000000008E-2</v>
      </c>
      <c r="H540" s="268" t="s">
        <v>2476</v>
      </c>
      <c r="I540" s="135"/>
      <c r="J540" s="135"/>
      <c r="K540" s="251"/>
    </row>
    <row r="541" spans="2:11" outlineLevel="1" x14ac:dyDescent="0.35">
      <c r="B541" s="267" t="s">
        <v>1423</v>
      </c>
      <c r="C541" s="268" t="s">
        <v>2412</v>
      </c>
      <c r="D541" s="135" t="s">
        <v>2477</v>
      </c>
      <c r="E541" s="135"/>
      <c r="F541" s="135" t="s">
        <v>1434</v>
      </c>
      <c r="G541" s="269">
        <v>0.36436400000000002</v>
      </c>
      <c r="H541" s="268" t="s">
        <v>2478</v>
      </c>
      <c r="I541" s="135"/>
      <c r="J541" s="135"/>
      <c r="K541" s="251"/>
    </row>
    <row r="542" spans="2:11" outlineLevel="1" x14ac:dyDescent="0.35">
      <c r="B542" s="267" t="s">
        <v>1479</v>
      </c>
      <c r="C542" s="268" t="s">
        <v>1899</v>
      </c>
      <c r="D542" s="135" t="s">
        <v>2479</v>
      </c>
      <c r="E542" s="135"/>
      <c r="F542" s="135" t="s">
        <v>1434</v>
      </c>
      <c r="G542" s="269">
        <v>0.139594</v>
      </c>
      <c r="H542" s="268" t="s">
        <v>2480</v>
      </c>
      <c r="I542" s="135"/>
      <c r="J542" s="135"/>
      <c r="K542" s="251"/>
    </row>
    <row r="543" spans="2:11" outlineLevel="1" x14ac:dyDescent="0.35">
      <c r="B543" s="267" t="s">
        <v>1479</v>
      </c>
      <c r="C543" s="268" t="s">
        <v>1899</v>
      </c>
      <c r="D543" s="135" t="s">
        <v>2481</v>
      </c>
      <c r="E543" s="135"/>
      <c r="F543" s="135" t="s">
        <v>1434</v>
      </c>
      <c r="G543" s="269">
        <v>0.139594</v>
      </c>
      <c r="H543" s="268" t="s">
        <v>2482</v>
      </c>
      <c r="I543" s="135"/>
      <c r="J543" s="135"/>
      <c r="K543" s="251"/>
    </row>
    <row r="544" spans="2:11" outlineLevel="1" x14ac:dyDescent="0.35">
      <c r="B544" s="267" t="s">
        <v>1479</v>
      </c>
      <c r="C544" s="268" t="s">
        <v>1899</v>
      </c>
      <c r="D544" s="135" t="s">
        <v>2483</v>
      </c>
      <c r="E544" s="135"/>
      <c r="F544" s="135" t="s">
        <v>1434</v>
      </c>
      <c r="G544" s="269">
        <v>0.139594</v>
      </c>
      <c r="H544" s="268" t="s">
        <v>2484</v>
      </c>
      <c r="I544" s="135"/>
      <c r="J544" s="135"/>
      <c r="K544" s="251"/>
    </row>
    <row r="545" spans="2:11" outlineLevel="1" x14ac:dyDescent="0.35">
      <c r="B545" s="267" t="s">
        <v>1479</v>
      </c>
      <c r="C545" s="268" t="s">
        <v>1899</v>
      </c>
      <c r="D545" s="135" t="s">
        <v>2485</v>
      </c>
      <c r="E545" s="135"/>
      <c r="F545" s="135" t="s">
        <v>1434</v>
      </c>
      <c r="G545" s="269">
        <v>9.4640000000000002E-2</v>
      </c>
      <c r="H545" s="268" t="s">
        <v>2486</v>
      </c>
      <c r="I545" s="135"/>
      <c r="J545" s="135"/>
      <c r="K545" s="251"/>
    </row>
    <row r="546" spans="2:11" outlineLevel="1" x14ac:dyDescent="0.35">
      <c r="B546" s="267" t="s">
        <v>1479</v>
      </c>
      <c r="C546" s="268" t="s">
        <v>1899</v>
      </c>
      <c r="D546" s="135" t="s">
        <v>2487</v>
      </c>
      <c r="E546" s="135"/>
      <c r="F546" s="135" t="s">
        <v>1434</v>
      </c>
      <c r="G546" s="269">
        <v>0.19282900000000003</v>
      </c>
      <c r="H546" s="268" t="s">
        <v>2488</v>
      </c>
      <c r="I546" s="135"/>
      <c r="J546" s="135"/>
      <c r="K546" s="251"/>
    </row>
    <row r="547" spans="2:11" outlineLevel="1" x14ac:dyDescent="0.35">
      <c r="B547" s="267" t="s">
        <v>1479</v>
      </c>
      <c r="C547" s="268" t="s">
        <v>1899</v>
      </c>
      <c r="D547" s="135" t="s">
        <v>2489</v>
      </c>
      <c r="E547" s="135"/>
      <c r="F547" s="135" t="s">
        <v>1434</v>
      </c>
      <c r="G547" s="269">
        <v>7.6895000000000005E-2</v>
      </c>
      <c r="H547" s="268" t="s">
        <v>2490</v>
      </c>
      <c r="I547" s="135"/>
      <c r="J547" s="135"/>
      <c r="K547" s="251"/>
    </row>
    <row r="548" spans="2:11" outlineLevel="1" x14ac:dyDescent="0.35">
      <c r="B548" s="267" t="s">
        <v>1479</v>
      </c>
      <c r="C548" s="268" t="s">
        <v>1899</v>
      </c>
      <c r="D548" s="135" t="s">
        <v>2491</v>
      </c>
      <c r="E548" s="135"/>
      <c r="F548" s="135" t="s">
        <v>1434</v>
      </c>
      <c r="G548" s="269">
        <v>0.16088800000000003</v>
      </c>
      <c r="H548" s="268" t="s">
        <v>2492</v>
      </c>
      <c r="I548" s="135"/>
      <c r="J548" s="135"/>
      <c r="K548" s="251"/>
    </row>
    <row r="549" spans="2:11" outlineLevel="1" x14ac:dyDescent="0.35">
      <c r="B549" s="267" t="s">
        <v>1479</v>
      </c>
      <c r="C549" s="268" t="s">
        <v>2493</v>
      </c>
      <c r="D549" s="135" t="s">
        <v>2494</v>
      </c>
      <c r="E549" s="135"/>
      <c r="F549" s="135" t="s">
        <v>1434</v>
      </c>
      <c r="G549" s="269">
        <v>1.2338689999999999</v>
      </c>
      <c r="H549" s="268" t="s">
        <v>2495</v>
      </c>
      <c r="I549" s="135"/>
      <c r="J549" s="135"/>
      <c r="K549" s="251"/>
    </row>
    <row r="550" spans="2:11" outlineLevel="1" x14ac:dyDescent="0.35">
      <c r="B550" s="267" t="s">
        <v>1479</v>
      </c>
      <c r="C550" s="268" t="s">
        <v>2493</v>
      </c>
      <c r="D550" s="135" t="s">
        <v>2496</v>
      </c>
      <c r="E550" s="135"/>
      <c r="F550" s="135" t="s">
        <v>1434</v>
      </c>
      <c r="G550" s="269">
        <v>0.37146200000000001</v>
      </c>
      <c r="H550" s="268" t="s">
        <v>2497</v>
      </c>
      <c r="I550" s="135"/>
      <c r="J550" s="135"/>
      <c r="K550" s="251"/>
    </row>
    <row r="551" spans="2:11" outlineLevel="1" x14ac:dyDescent="0.35">
      <c r="B551" s="267" t="s">
        <v>1479</v>
      </c>
      <c r="C551" s="268" t="s">
        <v>2493</v>
      </c>
      <c r="D551" s="135" t="s">
        <v>2498</v>
      </c>
      <c r="E551" s="135"/>
      <c r="F551" s="135" t="s">
        <v>1434</v>
      </c>
      <c r="G551" s="269">
        <v>0.37146200000000001</v>
      </c>
      <c r="H551" s="268" t="s">
        <v>2499</v>
      </c>
      <c r="I551" s="135"/>
      <c r="J551" s="135"/>
      <c r="K551" s="251"/>
    </row>
    <row r="552" spans="2:11" outlineLevel="1" x14ac:dyDescent="0.35">
      <c r="B552" s="267" t="s">
        <v>1479</v>
      </c>
      <c r="C552" s="268" t="s">
        <v>2493</v>
      </c>
      <c r="D552" s="135" t="s">
        <v>2500</v>
      </c>
      <c r="E552" s="135"/>
      <c r="F552" s="135" t="s">
        <v>1434</v>
      </c>
      <c r="G552" s="269">
        <v>0.17626700000000001</v>
      </c>
      <c r="H552" s="268" t="s">
        <v>2501</v>
      </c>
      <c r="I552" s="135"/>
      <c r="J552" s="135"/>
      <c r="K552" s="251"/>
    </row>
    <row r="553" spans="2:11" outlineLevel="1" x14ac:dyDescent="0.35">
      <c r="B553" s="267" t="s">
        <v>1479</v>
      </c>
      <c r="C553" s="268" t="s">
        <v>2493</v>
      </c>
      <c r="D553" s="135" t="s">
        <v>2502</v>
      </c>
      <c r="E553" s="135"/>
      <c r="F553" s="135" t="s">
        <v>1434</v>
      </c>
      <c r="G553" s="269">
        <v>0.17626700000000001</v>
      </c>
      <c r="H553" s="268" t="s">
        <v>2503</v>
      </c>
      <c r="I553" s="135"/>
      <c r="J553" s="135"/>
      <c r="K553" s="251"/>
    </row>
    <row r="554" spans="2:11" outlineLevel="1" x14ac:dyDescent="0.35">
      <c r="B554" s="267" t="s">
        <v>1479</v>
      </c>
      <c r="C554" s="268" t="s">
        <v>2493</v>
      </c>
      <c r="D554" s="135" t="s">
        <v>2504</v>
      </c>
      <c r="E554" s="135"/>
      <c r="F554" s="135" t="s">
        <v>1434</v>
      </c>
      <c r="G554" s="269">
        <v>0.17626700000000001</v>
      </c>
      <c r="H554" s="268" t="s">
        <v>2505</v>
      </c>
      <c r="I554" s="135"/>
      <c r="J554" s="135"/>
      <c r="K554" s="251"/>
    </row>
    <row r="555" spans="2:11" outlineLevel="1" x14ac:dyDescent="0.35">
      <c r="B555" s="267" t="s">
        <v>1479</v>
      </c>
      <c r="C555" s="268" t="s">
        <v>2493</v>
      </c>
      <c r="D555" s="135" t="s">
        <v>2506</v>
      </c>
      <c r="E555" s="135"/>
      <c r="F555" s="135" t="s">
        <v>1434</v>
      </c>
      <c r="G555" s="269">
        <v>0.17626700000000001</v>
      </c>
      <c r="H555" s="268" t="s">
        <v>2507</v>
      </c>
      <c r="I555" s="135"/>
      <c r="J555" s="135"/>
      <c r="K555" s="251"/>
    </row>
    <row r="556" spans="2:11" outlineLevel="1" x14ac:dyDescent="0.35">
      <c r="B556" s="267" t="s">
        <v>1479</v>
      </c>
      <c r="C556" s="268" t="s">
        <v>2493</v>
      </c>
      <c r="D556" s="135" t="s">
        <v>2508</v>
      </c>
      <c r="E556" s="135"/>
      <c r="F556" s="135" t="s">
        <v>1434</v>
      </c>
      <c r="G556" s="269">
        <v>0.173901</v>
      </c>
      <c r="H556" s="268" t="s">
        <v>2509</v>
      </c>
      <c r="I556" s="135"/>
      <c r="J556" s="135"/>
      <c r="K556" s="251"/>
    </row>
    <row r="557" spans="2:11" outlineLevel="1" x14ac:dyDescent="0.35">
      <c r="B557" s="267" t="s">
        <v>1479</v>
      </c>
      <c r="C557" s="268" t="s">
        <v>2493</v>
      </c>
      <c r="D557" s="135" t="s">
        <v>2510</v>
      </c>
      <c r="E557" s="135"/>
      <c r="F557" s="135" t="s">
        <v>1434</v>
      </c>
      <c r="G557" s="269">
        <v>0.173901</v>
      </c>
      <c r="H557" s="268" t="s">
        <v>2511</v>
      </c>
      <c r="I557" s="135"/>
      <c r="J557" s="135"/>
      <c r="K557" s="251"/>
    </row>
    <row r="558" spans="2:11" outlineLevel="1" x14ac:dyDescent="0.35">
      <c r="B558" s="267" t="s">
        <v>1479</v>
      </c>
      <c r="C558" s="268" t="s">
        <v>2493</v>
      </c>
      <c r="D558" s="135" t="s">
        <v>2512</v>
      </c>
      <c r="E558" s="135"/>
      <c r="F558" s="135" t="s">
        <v>1434</v>
      </c>
      <c r="G558" s="269">
        <v>0.173901</v>
      </c>
      <c r="H558" s="268" t="s">
        <v>2513</v>
      </c>
      <c r="I558" s="135"/>
      <c r="J558" s="135"/>
      <c r="K558" s="251"/>
    </row>
    <row r="559" spans="2:11" outlineLevel="1" x14ac:dyDescent="0.35">
      <c r="B559" s="267" t="s">
        <v>1479</v>
      </c>
      <c r="C559" s="268" t="s">
        <v>2493</v>
      </c>
      <c r="D559" s="135" t="s">
        <v>2514</v>
      </c>
      <c r="E559" s="135"/>
      <c r="F559" s="135" t="s">
        <v>1434</v>
      </c>
      <c r="G559" s="269">
        <v>0.173901</v>
      </c>
      <c r="H559" s="268" t="s">
        <v>2515</v>
      </c>
      <c r="I559" s="135"/>
      <c r="J559" s="135"/>
      <c r="K559" s="251"/>
    </row>
    <row r="560" spans="2:11" outlineLevel="1" x14ac:dyDescent="0.35">
      <c r="B560" s="267" t="s">
        <v>1479</v>
      </c>
      <c r="C560" s="268" t="s">
        <v>2493</v>
      </c>
      <c r="D560" s="135" t="s">
        <v>2516</v>
      </c>
      <c r="E560" s="135"/>
      <c r="F560" s="135" t="s">
        <v>1434</v>
      </c>
      <c r="G560" s="269">
        <v>0.173901</v>
      </c>
      <c r="H560" s="268" t="s">
        <v>2517</v>
      </c>
      <c r="I560" s="135"/>
      <c r="J560" s="135"/>
      <c r="K560" s="251"/>
    </row>
    <row r="561" spans="2:11" outlineLevel="1" x14ac:dyDescent="0.35">
      <c r="B561" s="267" t="s">
        <v>1479</v>
      </c>
      <c r="C561" s="268" t="s">
        <v>2493</v>
      </c>
      <c r="D561" s="135" t="s">
        <v>2518</v>
      </c>
      <c r="E561" s="135"/>
      <c r="F561" s="135" t="s">
        <v>1434</v>
      </c>
      <c r="G561" s="269">
        <v>0.173901</v>
      </c>
      <c r="H561" s="268" t="s">
        <v>2519</v>
      </c>
      <c r="I561" s="135"/>
      <c r="J561" s="135"/>
      <c r="K561" s="251"/>
    </row>
    <row r="562" spans="2:11" outlineLevel="1" x14ac:dyDescent="0.35">
      <c r="B562" s="267" t="s">
        <v>1479</v>
      </c>
      <c r="C562" s="268" t="s">
        <v>2493</v>
      </c>
      <c r="D562" s="135" t="s">
        <v>2520</v>
      </c>
      <c r="E562" s="135"/>
      <c r="F562" s="135" t="s">
        <v>1434</v>
      </c>
      <c r="G562" s="269">
        <v>0.10055500000000001</v>
      </c>
      <c r="H562" s="268" t="s">
        <v>2521</v>
      </c>
      <c r="I562" s="135"/>
      <c r="J562" s="135"/>
      <c r="K562" s="251"/>
    </row>
    <row r="563" spans="2:11" outlineLevel="1" x14ac:dyDescent="0.35">
      <c r="B563" s="267" t="s">
        <v>1479</v>
      </c>
      <c r="C563" s="268" t="s">
        <v>2493</v>
      </c>
      <c r="D563" s="135" t="s">
        <v>2522</v>
      </c>
      <c r="E563" s="135"/>
      <c r="F563" s="135" t="s">
        <v>1434</v>
      </c>
      <c r="G563" s="269">
        <v>0.10055500000000001</v>
      </c>
      <c r="H563" s="268" t="s">
        <v>2523</v>
      </c>
      <c r="I563" s="135"/>
      <c r="J563" s="135"/>
      <c r="K563" s="251"/>
    </row>
    <row r="564" spans="2:11" outlineLevel="1" x14ac:dyDescent="0.35">
      <c r="B564" s="267" t="s">
        <v>1479</v>
      </c>
      <c r="C564" s="268" t="s">
        <v>2493</v>
      </c>
      <c r="D564" s="135" t="s">
        <v>2524</v>
      </c>
      <c r="E564" s="135"/>
      <c r="F564" s="135" t="s">
        <v>1434</v>
      </c>
      <c r="G564" s="269">
        <v>0.10055500000000001</v>
      </c>
      <c r="H564" s="268" t="s">
        <v>2525</v>
      </c>
      <c r="I564" s="135"/>
      <c r="J564" s="135"/>
      <c r="K564" s="251"/>
    </row>
    <row r="565" spans="2:11" outlineLevel="1" x14ac:dyDescent="0.35">
      <c r="B565" s="267" t="s">
        <v>1479</v>
      </c>
      <c r="C565" s="268" t="s">
        <v>2493</v>
      </c>
      <c r="D565" s="135" t="s">
        <v>2526</v>
      </c>
      <c r="E565" s="135"/>
      <c r="F565" s="135" t="s">
        <v>1434</v>
      </c>
      <c r="G565" s="269">
        <v>0.10055500000000001</v>
      </c>
      <c r="H565" s="268" t="s">
        <v>2527</v>
      </c>
      <c r="I565" s="135"/>
      <c r="J565" s="135"/>
      <c r="K565" s="251"/>
    </row>
    <row r="566" spans="2:11" outlineLevel="1" x14ac:dyDescent="0.35">
      <c r="B566" s="267" t="s">
        <v>1479</v>
      </c>
      <c r="C566" s="268" t="s">
        <v>2493</v>
      </c>
      <c r="D566" s="135" t="s">
        <v>2528</v>
      </c>
      <c r="E566" s="135"/>
      <c r="F566" s="135" t="s">
        <v>1434</v>
      </c>
      <c r="G566" s="269">
        <v>0.10055500000000001</v>
      </c>
      <c r="H566" s="268" t="s">
        <v>2529</v>
      </c>
      <c r="I566" s="135"/>
      <c r="J566" s="135"/>
      <c r="K566" s="251"/>
    </row>
    <row r="567" spans="2:11" outlineLevel="1" x14ac:dyDescent="0.35">
      <c r="B567" s="267" t="s">
        <v>1479</v>
      </c>
      <c r="C567" s="268" t="s">
        <v>2493</v>
      </c>
      <c r="D567" s="135" t="s">
        <v>2530</v>
      </c>
      <c r="E567" s="135"/>
      <c r="F567" s="135" t="s">
        <v>1434</v>
      </c>
      <c r="G567" s="269">
        <v>0.10055500000000001</v>
      </c>
      <c r="H567" s="268" t="s">
        <v>2531</v>
      </c>
      <c r="I567" s="135"/>
      <c r="J567" s="135"/>
      <c r="K567" s="251"/>
    </row>
    <row r="568" spans="2:11" outlineLevel="1" x14ac:dyDescent="0.35">
      <c r="B568" s="267" t="s">
        <v>1479</v>
      </c>
      <c r="C568" s="268" t="s">
        <v>2493</v>
      </c>
      <c r="D568" s="135" t="s">
        <v>2532</v>
      </c>
      <c r="E568" s="135"/>
      <c r="F568" s="135" t="s">
        <v>1434</v>
      </c>
      <c r="G568" s="269">
        <v>0.10055500000000001</v>
      </c>
      <c r="H568" s="268" t="s">
        <v>2533</v>
      </c>
      <c r="I568" s="135"/>
      <c r="J568" s="135"/>
      <c r="K568" s="251"/>
    </row>
    <row r="569" spans="2:11" outlineLevel="1" x14ac:dyDescent="0.35">
      <c r="B569" s="267" t="s">
        <v>1479</v>
      </c>
      <c r="C569" s="268" t="s">
        <v>2493</v>
      </c>
      <c r="D569" s="135" t="s">
        <v>2534</v>
      </c>
      <c r="E569" s="135"/>
      <c r="F569" s="135" t="s">
        <v>1434</v>
      </c>
      <c r="G569" s="269">
        <v>0.173901</v>
      </c>
      <c r="H569" s="268" t="s">
        <v>2535</v>
      </c>
      <c r="I569" s="135"/>
      <c r="J569" s="135"/>
      <c r="K569" s="251"/>
    </row>
    <row r="570" spans="2:11" outlineLevel="1" x14ac:dyDescent="0.35">
      <c r="B570" s="267" t="s">
        <v>1479</v>
      </c>
      <c r="C570" s="268" t="s">
        <v>2493</v>
      </c>
      <c r="D570" s="135" t="s">
        <v>2536</v>
      </c>
      <c r="E570" s="135"/>
      <c r="F570" s="135" t="s">
        <v>1434</v>
      </c>
      <c r="G570" s="269">
        <v>0.173901</v>
      </c>
      <c r="H570" s="268" t="s">
        <v>2537</v>
      </c>
      <c r="I570" s="135"/>
      <c r="J570" s="135"/>
      <c r="K570" s="251"/>
    </row>
    <row r="571" spans="2:11" outlineLevel="1" x14ac:dyDescent="0.35">
      <c r="B571" s="267" t="s">
        <v>1479</v>
      </c>
      <c r="C571" s="268" t="s">
        <v>2493</v>
      </c>
      <c r="D571" s="135" t="s">
        <v>2538</v>
      </c>
      <c r="E571" s="135"/>
      <c r="F571" s="135" t="s">
        <v>1434</v>
      </c>
      <c r="G571" s="269">
        <v>0.12894700000000001</v>
      </c>
      <c r="H571" s="268" t="s">
        <v>2539</v>
      </c>
      <c r="I571" s="135"/>
      <c r="J571" s="135"/>
      <c r="K571" s="251"/>
    </row>
    <row r="572" spans="2:11" outlineLevel="1" x14ac:dyDescent="0.35">
      <c r="B572" s="267" t="s">
        <v>1479</v>
      </c>
      <c r="C572" s="268" t="s">
        <v>2493</v>
      </c>
      <c r="D572" s="135" t="s">
        <v>2540</v>
      </c>
      <c r="E572" s="135"/>
      <c r="F572" s="135" t="s">
        <v>1434</v>
      </c>
      <c r="G572" s="269">
        <v>0.12894700000000001</v>
      </c>
      <c r="H572" s="268" t="s">
        <v>2541</v>
      </c>
      <c r="I572" s="135"/>
      <c r="J572" s="135"/>
      <c r="K572" s="251"/>
    </row>
    <row r="573" spans="2:11" outlineLevel="1" x14ac:dyDescent="0.35">
      <c r="B573" s="267" t="s">
        <v>1479</v>
      </c>
      <c r="C573" s="268" t="s">
        <v>2493</v>
      </c>
      <c r="D573" s="135" t="s">
        <v>2542</v>
      </c>
      <c r="E573" s="135"/>
      <c r="F573" s="135" t="s">
        <v>1434</v>
      </c>
      <c r="G573" s="269">
        <v>0.12894700000000001</v>
      </c>
      <c r="H573" s="268" t="s">
        <v>2543</v>
      </c>
      <c r="I573" s="135"/>
      <c r="J573" s="135"/>
      <c r="K573" s="251"/>
    </row>
    <row r="574" spans="2:11" outlineLevel="1" x14ac:dyDescent="0.35">
      <c r="B574" s="267" t="s">
        <v>1479</v>
      </c>
      <c r="C574" s="268" t="s">
        <v>2493</v>
      </c>
      <c r="D574" s="135" t="s">
        <v>2544</v>
      </c>
      <c r="E574" s="135"/>
      <c r="F574" s="135" t="s">
        <v>1434</v>
      </c>
      <c r="G574" s="269">
        <v>0.173901</v>
      </c>
      <c r="H574" s="268" t="s">
        <v>2545</v>
      </c>
      <c r="I574" s="135"/>
      <c r="J574" s="135"/>
      <c r="K574" s="251"/>
    </row>
    <row r="575" spans="2:11" outlineLevel="1" x14ac:dyDescent="0.35">
      <c r="B575" s="267" t="s">
        <v>1479</v>
      </c>
      <c r="C575" s="268" t="s">
        <v>2493</v>
      </c>
      <c r="D575" s="135" t="s">
        <v>2546</v>
      </c>
      <c r="E575" s="135"/>
      <c r="F575" s="135" t="s">
        <v>1434</v>
      </c>
      <c r="G575" s="269">
        <v>0.173901</v>
      </c>
      <c r="H575" s="268" t="s">
        <v>2547</v>
      </c>
      <c r="I575" s="135"/>
      <c r="J575" s="135"/>
      <c r="K575" s="251"/>
    </row>
    <row r="576" spans="2:11" outlineLevel="1" x14ac:dyDescent="0.35">
      <c r="B576" s="267" t="s">
        <v>1479</v>
      </c>
      <c r="C576" s="268" t="s">
        <v>2493</v>
      </c>
      <c r="D576" s="135" t="s">
        <v>2548</v>
      </c>
      <c r="E576" s="135"/>
      <c r="F576" s="135" t="s">
        <v>1434</v>
      </c>
      <c r="G576" s="269">
        <v>0.173901</v>
      </c>
      <c r="H576" s="268" t="s">
        <v>2549</v>
      </c>
      <c r="I576" s="135"/>
      <c r="J576" s="135"/>
      <c r="K576" s="251"/>
    </row>
    <row r="577" spans="2:11" outlineLevel="1" x14ac:dyDescent="0.35">
      <c r="B577" s="267" t="s">
        <v>1479</v>
      </c>
      <c r="C577" s="268" t="s">
        <v>2493</v>
      </c>
      <c r="D577" s="135" t="s">
        <v>2550</v>
      </c>
      <c r="E577" s="135"/>
      <c r="F577" s="135" t="s">
        <v>1434</v>
      </c>
      <c r="G577" s="269">
        <v>0.13841100000000001</v>
      </c>
      <c r="H577" s="268" t="s">
        <v>2551</v>
      </c>
      <c r="I577" s="135"/>
      <c r="J577" s="135"/>
      <c r="K577" s="251"/>
    </row>
    <row r="578" spans="2:11" outlineLevel="1" x14ac:dyDescent="0.35">
      <c r="B578" s="267" t="s">
        <v>1479</v>
      </c>
      <c r="C578" s="268" t="s">
        <v>2493</v>
      </c>
      <c r="D578" s="135" t="s">
        <v>2552</v>
      </c>
      <c r="E578" s="135"/>
      <c r="F578" s="135" t="s">
        <v>1434</v>
      </c>
      <c r="G578" s="269">
        <v>0.13841100000000001</v>
      </c>
      <c r="H578" s="268" t="s">
        <v>2553</v>
      </c>
      <c r="I578" s="135"/>
      <c r="J578" s="135"/>
      <c r="K578" s="251"/>
    </row>
    <row r="579" spans="2:11" outlineLevel="1" x14ac:dyDescent="0.35">
      <c r="B579" s="267" t="s">
        <v>1479</v>
      </c>
      <c r="C579" s="268" t="s">
        <v>2493</v>
      </c>
      <c r="D579" s="135" t="s">
        <v>2554</v>
      </c>
      <c r="E579" s="135"/>
      <c r="F579" s="135" t="s">
        <v>1434</v>
      </c>
      <c r="G579" s="269">
        <v>0.13841100000000001</v>
      </c>
      <c r="H579" s="268" t="s">
        <v>2555</v>
      </c>
      <c r="I579" s="135"/>
      <c r="J579" s="135"/>
      <c r="K579" s="251"/>
    </row>
    <row r="580" spans="2:11" outlineLevel="1" x14ac:dyDescent="0.35">
      <c r="B580" s="267" t="s">
        <v>1479</v>
      </c>
      <c r="C580" s="268" t="s">
        <v>2493</v>
      </c>
      <c r="D580" s="135" t="s">
        <v>2556</v>
      </c>
      <c r="E580" s="135"/>
      <c r="F580" s="135" t="s">
        <v>1434</v>
      </c>
      <c r="G580" s="269">
        <v>0.13841100000000001</v>
      </c>
      <c r="H580" s="268" t="s">
        <v>2557</v>
      </c>
      <c r="I580" s="135"/>
      <c r="J580" s="135"/>
      <c r="K580" s="251"/>
    </row>
    <row r="581" spans="2:11" outlineLevel="1" x14ac:dyDescent="0.35">
      <c r="B581" s="267" t="s">
        <v>1479</v>
      </c>
      <c r="C581" s="268" t="s">
        <v>2493</v>
      </c>
      <c r="D581" s="135" t="s">
        <v>2558</v>
      </c>
      <c r="E581" s="135"/>
      <c r="F581" s="135" t="s">
        <v>1434</v>
      </c>
      <c r="G581" s="269">
        <v>0.13841100000000001</v>
      </c>
      <c r="H581" s="268" t="s">
        <v>2559</v>
      </c>
      <c r="I581" s="135"/>
      <c r="J581" s="135"/>
      <c r="K581" s="251"/>
    </row>
    <row r="582" spans="2:11" outlineLevel="1" x14ac:dyDescent="0.35">
      <c r="B582" s="267" t="s">
        <v>1479</v>
      </c>
      <c r="C582" s="268" t="s">
        <v>2493</v>
      </c>
      <c r="D582" s="135" t="s">
        <v>2560</v>
      </c>
      <c r="E582" s="135"/>
      <c r="F582" s="135" t="s">
        <v>1434</v>
      </c>
      <c r="G582" s="269">
        <v>0.173901</v>
      </c>
      <c r="H582" s="268" t="s">
        <v>2561</v>
      </c>
      <c r="I582" s="135"/>
      <c r="J582" s="135"/>
      <c r="K582" s="251"/>
    </row>
    <row r="583" spans="2:11" outlineLevel="1" x14ac:dyDescent="0.35">
      <c r="B583" s="267" t="s">
        <v>1479</v>
      </c>
      <c r="C583" s="268" t="s">
        <v>2493</v>
      </c>
      <c r="D583" s="135" t="s">
        <v>2562</v>
      </c>
      <c r="E583" s="135"/>
      <c r="F583" s="135" t="s">
        <v>1434</v>
      </c>
      <c r="G583" s="269">
        <v>0.173901</v>
      </c>
      <c r="H583" s="268" t="s">
        <v>2563</v>
      </c>
      <c r="I583" s="135"/>
      <c r="J583" s="135"/>
      <c r="K583" s="251"/>
    </row>
    <row r="584" spans="2:11" outlineLevel="1" x14ac:dyDescent="0.35">
      <c r="B584" s="267" t="s">
        <v>1479</v>
      </c>
      <c r="C584" s="268" t="s">
        <v>2493</v>
      </c>
      <c r="D584" s="135" t="s">
        <v>2564</v>
      </c>
      <c r="E584" s="135"/>
      <c r="F584" s="135" t="s">
        <v>1434</v>
      </c>
      <c r="G584" s="269">
        <v>0.173901</v>
      </c>
      <c r="H584" s="268" t="s">
        <v>2565</v>
      </c>
      <c r="I584" s="135"/>
      <c r="J584" s="135"/>
      <c r="K584" s="251"/>
    </row>
    <row r="585" spans="2:11" outlineLevel="1" x14ac:dyDescent="0.35">
      <c r="B585" s="267" t="s">
        <v>1479</v>
      </c>
      <c r="C585" s="268" t="s">
        <v>2493</v>
      </c>
      <c r="D585" s="135" t="s">
        <v>2566</v>
      </c>
      <c r="E585" s="135"/>
      <c r="F585" s="135" t="s">
        <v>1434</v>
      </c>
      <c r="G585" s="269">
        <v>0.173901</v>
      </c>
      <c r="H585" s="268" t="s">
        <v>2567</v>
      </c>
      <c r="I585" s="135"/>
      <c r="J585" s="135"/>
      <c r="K585" s="251"/>
    </row>
    <row r="586" spans="2:11" outlineLevel="1" x14ac:dyDescent="0.35">
      <c r="B586" s="267" t="s">
        <v>1479</v>
      </c>
      <c r="C586" s="268" t="s">
        <v>2493</v>
      </c>
      <c r="D586" s="135" t="s">
        <v>2568</v>
      </c>
      <c r="E586" s="135"/>
      <c r="F586" s="135" t="s">
        <v>1434</v>
      </c>
      <c r="G586" s="269">
        <v>0.173901</v>
      </c>
      <c r="H586" s="268" t="s">
        <v>2569</v>
      </c>
      <c r="I586" s="135"/>
      <c r="J586" s="135"/>
      <c r="K586" s="251"/>
    </row>
    <row r="587" spans="2:11" outlineLevel="1" x14ac:dyDescent="0.35">
      <c r="B587" s="267" t="s">
        <v>1479</v>
      </c>
      <c r="C587" s="268" t="s">
        <v>2493</v>
      </c>
      <c r="D587" s="135" t="s">
        <v>2570</v>
      </c>
      <c r="E587" s="135"/>
      <c r="F587" s="135" t="s">
        <v>1434</v>
      </c>
      <c r="G587" s="269">
        <v>0.221221</v>
      </c>
      <c r="H587" s="268" t="s">
        <v>2571</v>
      </c>
      <c r="I587" s="135"/>
      <c r="J587" s="135"/>
      <c r="K587" s="251"/>
    </row>
    <row r="588" spans="2:11" outlineLevel="1" x14ac:dyDescent="0.35">
      <c r="B588" s="267" t="s">
        <v>1479</v>
      </c>
      <c r="C588" s="268" t="s">
        <v>2493</v>
      </c>
      <c r="D588" s="135" t="s">
        <v>2572</v>
      </c>
      <c r="E588" s="135"/>
      <c r="F588" s="135" t="s">
        <v>1434</v>
      </c>
      <c r="G588" s="269">
        <v>0.221221</v>
      </c>
      <c r="H588" s="268" t="s">
        <v>2573</v>
      </c>
      <c r="I588" s="135"/>
      <c r="J588" s="135"/>
      <c r="K588" s="251"/>
    </row>
    <row r="589" spans="2:11" outlineLevel="1" x14ac:dyDescent="0.35">
      <c r="B589" s="267" t="s">
        <v>1479</v>
      </c>
      <c r="C589" s="268" t="s">
        <v>2493</v>
      </c>
      <c r="D589" s="135" t="s">
        <v>2574</v>
      </c>
      <c r="E589" s="135"/>
      <c r="F589" s="135" t="s">
        <v>1434</v>
      </c>
      <c r="G589" s="269">
        <v>0.221221</v>
      </c>
      <c r="H589" s="268" t="s">
        <v>2575</v>
      </c>
      <c r="I589" s="135"/>
      <c r="J589" s="135"/>
      <c r="K589" s="251"/>
    </row>
    <row r="590" spans="2:11" outlineLevel="1" x14ac:dyDescent="0.35">
      <c r="B590" s="267" t="s">
        <v>1479</v>
      </c>
      <c r="C590" s="268" t="s">
        <v>2493</v>
      </c>
      <c r="D590" s="135" t="s">
        <v>2576</v>
      </c>
      <c r="E590" s="135"/>
      <c r="F590" s="135" t="s">
        <v>1434</v>
      </c>
      <c r="G590" s="269">
        <v>0.154973</v>
      </c>
      <c r="H590" s="268" t="s">
        <v>2577</v>
      </c>
      <c r="I590" s="135"/>
      <c r="J590" s="135"/>
      <c r="K590" s="251"/>
    </row>
    <row r="591" spans="2:11" outlineLevel="1" x14ac:dyDescent="0.35">
      <c r="B591" s="267" t="s">
        <v>1479</v>
      </c>
      <c r="C591" s="268" t="s">
        <v>2493</v>
      </c>
      <c r="D591" s="135" t="s">
        <v>2578</v>
      </c>
      <c r="E591" s="135"/>
      <c r="F591" s="135" t="s">
        <v>1434</v>
      </c>
      <c r="G591" s="269">
        <v>0.221221</v>
      </c>
      <c r="H591" s="268" t="s">
        <v>2579</v>
      </c>
      <c r="I591" s="135"/>
      <c r="J591" s="135"/>
      <c r="K591" s="251"/>
    </row>
    <row r="592" spans="2:11" outlineLevel="1" x14ac:dyDescent="0.35">
      <c r="B592" s="267" t="s">
        <v>1479</v>
      </c>
      <c r="C592" s="268" t="s">
        <v>2493</v>
      </c>
      <c r="D592" s="135" t="s">
        <v>2580</v>
      </c>
      <c r="E592" s="135"/>
      <c r="F592" s="135" t="s">
        <v>1434</v>
      </c>
      <c r="G592" s="269">
        <v>0.221221</v>
      </c>
      <c r="H592" s="268" t="s">
        <v>2581</v>
      </c>
      <c r="I592" s="135"/>
      <c r="J592" s="135"/>
      <c r="K592" s="251"/>
    </row>
    <row r="593" spans="2:11" outlineLevel="1" x14ac:dyDescent="0.35">
      <c r="B593" s="267" t="s">
        <v>1479</v>
      </c>
      <c r="C593" s="268" t="s">
        <v>2493</v>
      </c>
      <c r="D593" s="135" t="s">
        <v>2582</v>
      </c>
      <c r="E593" s="135"/>
      <c r="F593" s="135" t="s">
        <v>1434</v>
      </c>
      <c r="G593" s="269">
        <v>0.221221</v>
      </c>
      <c r="H593" s="268" t="s">
        <v>2583</v>
      </c>
      <c r="I593" s="135"/>
      <c r="J593" s="135"/>
      <c r="K593" s="251"/>
    </row>
    <row r="594" spans="2:11" outlineLevel="1" x14ac:dyDescent="0.35">
      <c r="B594" s="267" t="s">
        <v>1479</v>
      </c>
      <c r="C594" s="268" t="s">
        <v>2493</v>
      </c>
      <c r="D594" s="135" t="s">
        <v>2584</v>
      </c>
      <c r="E594" s="135"/>
      <c r="F594" s="135" t="s">
        <v>1434</v>
      </c>
      <c r="G594" s="269">
        <v>0.221221</v>
      </c>
      <c r="H594" s="268" t="s">
        <v>2585</v>
      </c>
      <c r="I594" s="135"/>
      <c r="J594" s="135"/>
      <c r="K594" s="251"/>
    </row>
    <row r="595" spans="2:11" outlineLevel="1" x14ac:dyDescent="0.35">
      <c r="B595" s="267" t="s">
        <v>1479</v>
      </c>
      <c r="C595" s="268" t="s">
        <v>2493</v>
      </c>
      <c r="D595" s="135" t="s">
        <v>2586</v>
      </c>
      <c r="E595" s="135"/>
      <c r="F595" s="135" t="s">
        <v>1434</v>
      </c>
      <c r="G595" s="269">
        <v>0.278005</v>
      </c>
      <c r="H595" s="268" t="s">
        <v>2587</v>
      </c>
      <c r="I595" s="135"/>
      <c r="J595" s="135"/>
      <c r="K595" s="251"/>
    </row>
    <row r="596" spans="2:11" outlineLevel="1" x14ac:dyDescent="0.35">
      <c r="B596" s="267" t="s">
        <v>1479</v>
      </c>
      <c r="C596" s="268" t="s">
        <v>2493</v>
      </c>
      <c r="D596" s="135" t="s">
        <v>2588</v>
      </c>
      <c r="E596" s="135"/>
      <c r="F596" s="135" t="s">
        <v>1434</v>
      </c>
      <c r="G596" s="269">
        <v>0.278005</v>
      </c>
      <c r="H596" s="268" t="s">
        <v>2589</v>
      </c>
      <c r="I596" s="135"/>
      <c r="J596" s="135"/>
      <c r="K596" s="251"/>
    </row>
    <row r="597" spans="2:11" outlineLevel="1" x14ac:dyDescent="0.35">
      <c r="B597" s="267" t="s">
        <v>1479</v>
      </c>
      <c r="C597" s="268" t="s">
        <v>2493</v>
      </c>
      <c r="D597" s="135" t="s">
        <v>2590</v>
      </c>
      <c r="E597" s="135"/>
      <c r="F597" s="135" t="s">
        <v>1434</v>
      </c>
      <c r="G597" s="269">
        <v>0.278005</v>
      </c>
      <c r="H597" s="268" t="s">
        <v>2591</v>
      </c>
      <c r="I597" s="135"/>
      <c r="J597" s="135"/>
      <c r="K597" s="251"/>
    </row>
    <row r="598" spans="2:11" outlineLevel="1" x14ac:dyDescent="0.35">
      <c r="B598" s="267" t="s">
        <v>1479</v>
      </c>
      <c r="C598" s="268" t="s">
        <v>2493</v>
      </c>
      <c r="D598" s="135" t="s">
        <v>2592</v>
      </c>
      <c r="E598" s="135"/>
      <c r="F598" s="135" t="s">
        <v>1434</v>
      </c>
      <c r="G598" s="269">
        <v>0.278005</v>
      </c>
      <c r="H598" s="268" t="s">
        <v>2593</v>
      </c>
      <c r="I598" s="135"/>
      <c r="J598" s="135"/>
      <c r="K598" s="251"/>
    </row>
    <row r="599" spans="2:11" outlineLevel="1" x14ac:dyDescent="0.35">
      <c r="B599" s="267" t="s">
        <v>2398</v>
      </c>
      <c r="C599" s="268" t="s">
        <v>2399</v>
      </c>
      <c r="D599" s="135" t="s">
        <v>2594</v>
      </c>
      <c r="E599" s="135"/>
      <c r="F599" s="135" t="s">
        <v>1434</v>
      </c>
      <c r="G599" s="269">
        <v>8.3992999999999998E-2</v>
      </c>
      <c r="H599" s="268" t="s">
        <v>2595</v>
      </c>
      <c r="I599" s="135"/>
      <c r="J599" s="135"/>
      <c r="K599" s="251"/>
    </row>
    <row r="600" spans="2:11" outlineLevel="1" x14ac:dyDescent="0.35">
      <c r="B600" s="267" t="s">
        <v>1479</v>
      </c>
      <c r="C600" s="268" t="s">
        <v>2493</v>
      </c>
      <c r="D600" s="135" t="s">
        <v>2596</v>
      </c>
      <c r="E600" s="135"/>
      <c r="F600" s="135" t="s">
        <v>1434</v>
      </c>
      <c r="G600" s="269">
        <v>0.278005</v>
      </c>
      <c r="H600" s="268" t="s">
        <v>2597</v>
      </c>
      <c r="I600" s="135"/>
      <c r="J600" s="135"/>
      <c r="K600" s="251"/>
    </row>
    <row r="601" spans="2:11" outlineLevel="1" x14ac:dyDescent="0.35">
      <c r="B601" s="267" t="s">
        <v>1479</v>
      </c>
      <c r="C601" s="268" t="s">
        <v>2493</v>
      </c>
      <c r="D601" s="135" t="s">
        <v>2598</v>
      </c>
      <c r="E601" s="135"/>
      <c r="F601" s="135" t="s">
        <v>1434</v>
      </c>
      <c r="G601" s="269">
        <v>0.278005</v>
      </c>
      <c r="H601" s="268" t="s">
        <v>2599</v>
      </c>
      <c r="I601" s="135"/>
      <c r="J601" s="135"/>
      <c r="K601" s="251"/>
    </row>
    <row r="602" spans="2:11" outlineLevel="1" x14ac:dyDescent="0.35">
      <c r="B602" s="267" t="s">
        <v>1479</v>
      </c>
      <c r="C602" s="268" t="s">
        <v>2493</v>
      </c>
      <c r="D602" s="135" t="s">
        <v>2600</v>
      </c>
      <c r="E602" s="135"/>
      <c r="F602" s="135" t="s">
        <v>1434</v>
      </c>
      <c r="G602" s="269">
        <v>0.278005</v>
      </c>
      <c r="H602" s="268" t="s">
        <v>2601</v>
      </c>
      <c r="I602" s="135"/>
      <c r="J602" s="135"/>
      <c r="K602" s="251"/>
    </row>
    <row r="603" spans="2:11" outlineLevel="1" x14ac:dyDescent="0.35">
      <c r="B603" s="267" t="s">
        <v>1479</v>
      </c>
      <c r="C603" s="268" t="s">
        <v>2493</v>
      </c>
      <c r="D603" s="135" t="s">
        <v>2602</v>
      </c>
      <c r="E603" s="135"/>
      <c r="F603" s="135" t="s">
        <v>1434</v>
      </c>
      <c r="G603" s="269">
        <v>0.278005</v>
      </c>
      <c r="H603" s="268" t="s">
        <v>2603</v>
      </c>
      <c r="I603" s="135"/>
      <c r="J603" s="135"/>
      <c r="K603" s="251"/>
    </row>
    <row r="604" spans="2:11" outlineLevel="1" x14ac:dyDescent="0.35">
      <c r="B604" s="267" t="s">
        <v>1479</v>
      </c>
      <c r="C604" s="268" t="s">
        <v>2493</v>
      </c>
      <c r="D604" s="135" t="s">
        <v>2604</v>
      </c>
      <c r="E604" s="135"/>
      <c r="F604" s="135" t="s">
        <v>1434</v>
      </c>
      <c r="G604" s="269">
        <v>0.278005</v>
      </c>
      <c r="H604" s="268" t="s">
        <v>2605</v>
      </c>
      <c r="I604" s="135"/>
      <c r="J604" s="135"/>
      <c r="K604" s="251"/>
    </row>
    <row r="605" spans="2:11" outlineLevel="1" x14ac:dyDescent="0.35">
      <c r="B605" s="267" t="s">
        <v>1479</v>
      </c>
      <c r="C605" s="268" t="s">
        <v>2493</v>
      </c>
      <c r="D605" s="135" t="s">
        <v>2606</v>
      </c>
      <c r="E605" s="135"/>
      <c r="F605" s="135" t="s">
        <v>1434</v>
      </c>
      <c r="G605" s="269">
        <v>0.221221</v>
      </c>
      <c r="H605" s="268" t="s">
        <v>2607</v>
      </c>
      <c r="I605" s="135"/>
      <c r="J605" s="135"/>
      <c r="K605" s="251"/>
    </row>
    <row r="606" spans="2:11" outlineLevel="1" x14ac:dyDescent="0.35">
      <c r="B606" s="267" t="s">
        <v>1479</v>
      </c>
      <c r="C606" s="268" t="s">
        <v>2493</v>
      </c>
      <c r="D606" s="135" t="s">
        <v>2608</v>
      </c>
      <c r="E606" s="135"/>
      <c r="F606" s="135" t="s">
        <v>1434</v>
      </c>
      <c r="G606" s="269">
        <v>0.221221</v>
      </c>
      <c r="H606" s="268" t="s">
        <v>2609</v>
      </c>
      <c r="I606" s="135"/>
      <c r="J606" s="135"/>
      <c r="K606" s="251"/>
    </row>
    <row r="607" spans="2:11" outlineLevel="1" x14ac:dyDescent="0.35">
      <c r="B607" s="267" t="s">
        <v>1479</v>
      </c>
      <c r="C607" s="268" t="s">
        <v>2493</v>
      </c>
      <c r="D607" s="135" t="s">
        <v>2610</v>
      </c>
      <c r="E607" s="135"/>
      <c r="F607" s="135" t="s">
        <v>1434</v>
      </c>
      <c r="G607" s="269">
        <v>0.221221</v>
      </c>
      <c r="H607" s="268" t="s">
        <v>2611</v>
      </c>
      <c r="I607" s="135"/>
      <c r="J607" s="135"/>
      <c r="K607" s="251"/>
    </row>
    <row r="608" spans="2:11" outlineLevel="1" x14ac:dyDescent="0.35">
      <c r="B608" s="267" t="s">
        <v>1479</v>
      </c>
      <c r="C608" s="268" t="s">
        <v>2493</v>
      </c>
      <c r="D608" s="135" t="s">
        <v>2612</v>
      </c>
      <c r="E608" s="135"/>
      <c r="F608" s="135" t="s">
        <v>1434</v>
      </c>
      <c r="G608" s="269">
        <v>0.221221</v>
      </c>
      <c r="H608" s="268" t="s">
        <v>2613</v>
      </c>
      <c r="I608" s="135"/>
      <c r="J608" s="135"/>
      <c r="K608" s="251"/>
    </row>
    <row r="609" spans="2:11" outlineLevel="1" x14ac:dyDescent="0.35">
      <c r="B609" s="267" t="s">
        <v>1479</v>
      </c>
      <c r="C609" s="268" t="s">
        <v>2493</v>
      </c>
      <c r="D609" s="135" t="s">
        <v>2614</v>
      </c>
      <c r="E609" s="135"/>
      <c r="F609" s="135" t="s">
        <v>1434</v>
      </c>
      <c r="G609" s="269">
        <v>0.221221</v>
      </c>
      <c r="H609" s="268" t="s">
        <v>2615</v>
      </c>
      <c r="I609" s="135"/>
      <c r="J609" s="135"/>
      <c r="K609" s="251"/>
    </row>
    <row r="610" spans="2:11" outlineLevel="1" x14ac:dyDescent="0.35">
      <c r="B610" s="267" t="s">
        <v>1479</v>
      </c>
      <c r="C610" s="268" t="s">
        <v>2493</v>
      </c>
      <c r="D610" s="135" t="s">
        <v>2616</v>
      </c>
      <c r="E610" s="135"/>
      <c r="F610" s="135" t="s">
        <v>1434</v>
      </c>
      <c r="G610" s="269">
        <v>9.2274000000000009E-2</v>
      </c>
      <c r="H610" s="268" t="s">
        <v>2617</v>
      </c>
      <c r="I610" s="135"/>
      <c r="J610" s="135"/>
      <c r="K610" s="251"/>
    </row>
    <row r="611" spans="2:11" outlineLevel="1" x14ac:dyDescent="0.35">
      <c r="B611" s="267" t="s">
        <v>1479</v>
      </c>
      <c r="C611" s="268" t="s">
        <v>2493</v>
      </c>
      <c r="D611" s="135" t="s">
        <v>2618</v>
      </c>
      <c r="E611" s="135"/>
      <c r="F611" s="135" t="s">
        <v>1434</v>
      </c>
      <c r="G611" s="269">
        <v>9.2274000000000009E-2</v>
      </c>
      <c r="H611" s="268" t="s">
        <v>2619</v>
      </c>
      <c r="I611" s="135"/>
      <c r="J611" s="135"/>
      <c r="K611" s="251"/>
    </row>
    <row r="612" spans="2:11" outlineLevel="1" x14ac:dyDescent="0.35">
      <c r="B612" s="267" t="s">
        <v>1479</v>
      </c>
      <c r="C612" s="268" t="s">
        <v>2493</v>
      </c>
      <c r="D612" s="135" t="s">
        <v>2620</v>
      </c>
      <c r="E612" s="135"/>
      <c r="F612" s="135" t="s">
        <v>1434</v>
      </c>
      <c r="G612" s="269">
        <v>0.221221</v>
      </c>
      <c r="H612" s="268" t="s">
        <v>2621</v>
      </c>
      <c r="I612" s="135"/>
      <c r="J612" s="135"/>
      <c r="K612" s="251"/>
    </row>
    <row r="613" spans="2:11" outlineLevel="1" x14ac:dyDescent="0.35">
      <c r="B613" s="267" t="s">
        <v>1479</v>
      </c>
      <c r="C613" s="268" t="s">
        <v>2493</v>
      </c>
      <c r="D613" s="135" t="s">
        <v>2622</v>
      </c>
      <c r="E613" s="135"/>
      <c r="F613" s="135" t="s">
        <v>1434</v>
      </c>
      <c r="G613" s="269">
        <v>0.221221</v>
      </c>
      <c r="H613" s="268" t="s">
        <v>2623</v>
      </c>
      <c r="I613" s="135"/>
      <c r="J613" s="135"/>
      <c r="K613" s="251"/>
    </row>
    <row r="614" spans="2:11" outlineLevel="1" x14ac:dyDescent="0.35">
      <c r="B614" s="267" t="s">
        <v>2398</v>
      </c>
      <c r="C614" s="268" t="s">
        <v>2399</v>
      </c>
      <c r="D614" s="135" t="s">
        <v>2624</v>
      </c>
      <c r="E614" s="135"/>
      <c r="F614" s="135" t="s">
        <v>1434</v>
      </c>
      <c r="G614" s="269">
        <v>8.3992999999999998E-2</v>
      </c>
      <c r="H614" s="268" t="s">
        <v>2625</v>
      </c>
      <c r="I614" s="135"/>
      <c r="J614" s="135"/>
      <c r="K614" s="251"/>
    </row>
    <row r="615" spans="2:11" outlineLevel="1" x14ac:dyDescent="0.35">
      <c r="B615" s="267" t="s">
        <v>1479</v>
      </c>
      <c r="C615" s="268" t="s">
        <v>2493</v>
      </c>
      <c r="D615" s="135" t="s">
        <v>2626</v>
      </c>
      <c r="E615" s="135"/>
      <c r="F615" s="135" t="s">
        <v>1434</v>
      </c>
      <c r="G615" s="269">
        <v>0.221221</v>
      </c>
      <c r="H615" s="268" t="s">
        <v>2627</v>
      </c>
      <c r="I615" s="135"/>
      <c r="J615" s="135"/>
      <c r="K615" s="251"/>
    </row>
    <row r="616" spans="2:11" outlineLevel="1" x14ac:dyDescent="0.35">
      <c r="B616" s="267" t="s">
        <v>1479</v>
      </c>
      <c r="C616" s="268" t="s">
        <v>2493</v>
      </c>
      <c r="D616" s="135" t="s">
        <v>2628</v>
      </c>
      <c r="E616" s="135"/>
      <c r="F616" s="135" t="s">
        <v>1434</v>
      </c>
      <c r="G616" s="269">
        <v>0.221221</v>
      </c>
      <c r="H616" s="268" t="s">
        <v>2629</v>
      </c>
      <c r="I616" s="135"/>
      <c r="J616" s="135"/>
      <c r="K616" s="251"/>
    </row>
    <row r="617" spans="2:11" outlineLevel="1" x14ac:dyDescent="0.35">
      <c r="B617" s="267" t="s">
        <v>1479</v>
      </c>
      <c r="C617" s="268" t="s">
        <v>2493</v>
      </c>
      <c r="D617" s="135" t="s">
        <v>2630</v>
      </c>
      <c r="E617" s="135"/>
      <c r="F617" s="135" t="s">
        <v>1434</v>
      </c>
      <c r="G617" s="269">
        <v>0.221221</v>
      </c>
      <c r="H617" s="268" t="s">
        <v>2631</v>
      </c>
      <c r="I617" s="135"/>
      <c r="J617" s="135"/>
      <c r="K617" s="251"/>
    </row>
    <row r="618" spans="2:11" outlineLevel="1" x14ac:dyDescent="0.35">
      <c r="B618" s="267" t="s">
        <v>1479</v>
      </c>
      <c r="C618" s="268" t="s">
        <v>2493</v>
      </c>
      <c r="D618" s="135" t="s">
        <v>2632</v>
      </c>
      <c r="E618" s="135"/>
      <c r="F618" s="135" t="s">
        <v>1434</v>
      </c>
      <c r="G618" s="269">
        <v>0.221221</v>
      </c>
      <c r="H618" s="268" t="s">
        <v>2633</v>
      </c>
      <c r="I618" s="135"/>
      <c r="J618" s="135"/>
      <c r="K618" s="251"/>
    </row>
    <row r="619" spans="2:11" outlineLevel="1" x14ac:dyDescent="0.35">
      <c r="B619" s="267" t="s">
        <v>1479</v>
      </c>
      <c r="C619" s="268" t="s">
        <v>2493</v>
      </c>
      <c r="D619" s="135" t="s">
        <v>2634</v>
      </c>
      <c r="E619" s="135"/>
      <c r="F619" s="135" t="s">
        <v>1434</v>
      </c>
      <c r="G619" s="269">
        <v>0.221221</v>
      </c>
      <c r="H619" s="268" t="s">
        <v>2635</v>
      </c>
      <c r="I619" s="135"/>
      <c r="J619" s="135"/>
      <c r="K619" s="251"/>
    </row>
    <row r="620" spans="2:11" outlineLevel="1" x14ac:dyDescent="0.35">
      <c r="B620" s="267" t="s">
        <v>1479</v>
      </c>
      <c r="C620" s="268" t="s">
        <v>2493</v>
      </c>
      <c r="D620" s="135" t="s">
        <v>2636</v>
      </c>
      <c r="E620" s="135"/>
      <c r="F620" s="135" t="s">
        <v>1434</v>
      </c>
      <c r="G620" s="269">
        <v>0.221221</v>
      </c>
      <c r="H620" s="268" t="s">
        <v>2637</v>
      </c>
      <c r="I620" s="135"/>
      <c r="J620" s="135"/>
      <c r="K620" s="251"/>
    </row>
    <row r="621" spans="2:11" outlineLevel="1" x14ac:dyDescent="0.35">
      <c r="B621" s="267" t="s">
        <v>1479</v>
      </c>
      <c r="C621" s="268" t="s">
        <v>2493</v>
      </c>
      <c r="D621" s="135" t="s">
        <v>2638</v>
      </c>
      <c r="E621" s="135"/>
      <c r="F621" s="135" t="s">
        <v>1434</v>
      </c>
      <c r="G621" s="269">
        <v>6.0332999999999998E-2</v>
      </c>
      <c r="H621" s="268" t="s">
        <v>2639</v>
      </c>
      <c r="I621" s="135"/>
      <c r="J621" s="135"/>
      <c r="K621" s="251"/>
    </row>
    <row r="622" spans="2:11" outlineLevel="1" x14ac:dyDescent="0.35">
      <c r="B622" s="267" t="s">
        <v>1479</v>
      </c>
      <c r="C622" s="268" t="s">
        <v>2493</v>
      </c>
      <c r="D622" s="135" t="s">
        <v>2640</v>
      </c>
      <c r="E622" s="135"/>
      <c r="F622" s="135" t="s">
        <v>1434</v>
      </c>
      <c r="G622" s="269">
        <v>6.0332999999999998E-2</v>
      </c>
      <c r="H622" s="268" t="s">
        <v>2641</v>
      </c>
      <c r="I622" s="135"/>
      <c r="J622" s="135"/>
      <c r="K622" s="251"/>
    </row>
    <row r="623" spans="2:11" outlineLevel="1" x14ac:dyDescent="0.35">
      <c r="B623" s="267" t="s">
        <v>1479</v>
      </c>
      <c r="C623" s="268" t="s">
        <v>2493</v>
      </c>
      <c r="D623" s="135" t="s">
        <v>2642</v>
      </c>
      <c r="E623" s="135"/>
      <c r="F623" s="135" t="s">
        <v>1434</v>
      </c>
      <c r="G623" s="269">
        <v>0.123032</v>
      </c>
      <c r="H623" s="268" t="s">
        <v>2643</v>
      </c>
      <c r="I623" s="135"/>
      <c r="J623" s="135"/>
      <c r="K623" s="251"/>
    </row>
    <row r="624" spans="2:11" outlineLevel="1" x14ac:dyDescent="0.35">
      <c r="B624" s="267" t="s">
        <v>1479</v>
      </c>
      <c r="C624" s="268" t="s">
        <v>2493</v>
      </c>
      <c r="D624" s="135" t="s">
        <v>2644</v>
      </c>
      <c r="E624" s="135"/>
      <c r="F624" s="135" t="s">
        <v>1434</v>
      </c>
      <c r="G624" s="269">
        <v>0.123032</v>
      </c>
      <c r="H624" s="268" t="s">
        <v>2645</v>
      </c>
      <c r="I624" s="135"/>
      <c r="J624" s="135"/>
      <c r="K624" s="251"/>
    </row>
    <row r="625" spans="2:11" outlineLevel="1" x14ac:dyDescent="0.35">
      <c r="B625" s="267" t="s">
        <v>1479</v>
      </c>
      <c r="C625" s="268" t="s">
        <v>2493</v>
      </c>
      <c r="D625" s="135" t="s">
        <v>2646</v>
      </c>
      <c r="E625" s="135"/>
      <c r="F625" s="135" t="s">
        <v>1434</v>
      </c>
      <c r="G625" s="269">
        <v>0.123032</v>
      </c>
      <c r="H625" s="268" t="s">
        <v>2647</v>
      </c>
      <c r="I625" s="135"/>
      <c r="J625" s="135"/>
      <c r="K625" s="251"/>
    </row>
    <row r="626" spans="2:11" outlineLevel="1" x14ac:dyDescent="0.35">
      <c r="B626" s="267" t="s">
        <v>1479</v>
      </c>
      <c r="C626" s="268" t="s">
        <v>2493</v>
      </c>
      <c r="D626" s="135" t="s">
        <v>2648</v>
      </c>
      <c r="E626" s="135"/>
      <c r="F626" s="135" t="s">
        <v>1434</v>
      </c>
      <c r="G626" s="269">
        <v>0.123032</v>
      </c>
      <c r="H626" s="268" t="s">
        <v>2649</v>
      </c>
      <c r="I626" s="135"/>
      <c r="J626" s="135"/>
      <c r="K626" s="251"/>
    </row>
    <row r="627" spans="2:11" outlineLevel="1" x14ac:dyDescent="0.35">
      <c r="B627" s="267" t="s">
        <v>1479</v>
      </c>
      <c r="C627" s="268" t="s">
        <v>2493</v>
      </c>
      <c r="D627" s="135" t="s">
        <v>2650</v>
      </c>
      <c r="E627" s="135"/>
      <c r="F627" s="135" t="s">
        <v>1434</v>
      </c>
      <c r="G627" s="269">
        <v>0.123032</v>
      </c>
      <c r="H627" s="268" t="s">
        <v>2651</v>
      </c>
      <c r="I627" s="135"/>
      <c r="J627" s="135"/>
      <c r="K627" s="251"/>
    </row>
    <row r="628" spans="2:11" outlineLevel="1" x14ac:dyDescent="0.35">
      <c r="B628" s="267" t="s">
        <v>1479</v>
      </c>
      <c r="C628" s="268" t="s">
        <v>2493</v>
      </c>
      <c r="D628" s="135" t="s">
        <v>2652</v>
      </c>
      <c r="E628" s="135"/>
      <c r="F628" s="135" t="s">
        <v>1434</v>
      </c>
      <c r="G628" s="269">
        <v>0.123032</v>
      </c>
      <c r="H628" s="268" t="s">
        <v>2653</v>
      </c>
      <c r="I628" s="135"/>
      <c r="J628" s="135"/>
      <c r="K628" s="251"/>
    </row>
    <row r="629" spans="2:11" outlineLevel="1" x14ac:dyDescent="0.35">
      <c r="B629" s="267" t="s">
        <v>1479</v>
      </c>
      <c r="C629" s="268" t="s">
        <v>2493</v>
      </c>
      <c r="D629" s="135" t="s">
        <v>2654</v>
      </c>
      <c r="E629" s="135"/>
      <c r="F629" s="135" t="s">
        <v>1434</v>
      </c>
      <c r="G629" s="269">
        <v>0.123032</v>
      </c>
      <c r="H629" s="268" t="s">
        <v>2655</v>
      </c>
      <c r="I629" s="135"/>
      <c r="J629" s="135"/>
      <c r="K629" s="251"/>
    </row>
    <row r="630" spans="2:11" outlineLevel="1" x14ac:dyDescent="0.35">
      <c r="B630" s="267" t="s">
        <v>1479</v>
      </c>
      <c r="C630" s="268" t="s">
        <v>2493</v>
      </c>
      <c r="D630" s="135" t="s">
        <v>2656</v>
      </c>
      <c r="E630" s="135"/>
      <c r="F630" s="135" t="s">
        <v>1434</v>
      </c>
      <c r="G630" s="269">
        <v>0.19282900000000003</v>
      </c>
      <c r="H630" s="268" t="s">
        <v>2657</v>
      </c>
      <c r="I630" s="135"/>
      <c r="J630" s="135"/>
      <c r="K630" s="251"/>
    </row>
    <row r="631" spans="2:11" outlineLevel="1" x14ac:dyDescent="0.35">
      <c r="B631" s="267" t="s">
        <v>1479</v>
      </c>
      <c r="C631" s="268" t="s">
        <v>2493</v>
      </c>
      <c r="D631" s="135" t="s">
        <v>2658</v>
      </c>
      <c r="E631" s="135"/>
      <c r="F631" s="135" t="s">
        <v>1434</v>
      </c>
      <c r="G631" s="269">
        <v>0.19282900000000003</v>
      </c>
      <c r="H631" s="268" t="s">
        <v>2659</v>
      </c>
      <c r="I631" s="135"/>
      <c r="J631" s="135"/>
      <c r="K631" s="251"/>
    </row>
    <row r="632" spans="2:11" outlineLevel="1" x14ac:dyDescent="0.35">
      <c r="B632" s="267" t="s">
        <v>1479</v>
      </c>
      <c r="C632" s="268" t="s">
        <v>2493</v>
      </c>
      <c r="D632" s="135" t="s">
        <v>2660</v>
      </c>
      <c r="E632" s="135"/>
      <c r="F632" s="135" t="s">
        <v>1434</v>
      </c>
      <c r="G632" s="269">
        <v>0.19282900000000003</v>
      </c>
      <c r="H632" s="268" t="s">
        <v>2661</v>
      </c>
      <c r="I632" s="135"/>
      <c r="J632" s="135"/>
      <c r="K632" s="251"/>
    </row>
    <row r="633" spans="2:11" outlineLevel="1" x14ac:dyDescent="0.35">
      <c r="B633" s="267" t="s">
        <v>1479</v>
      </c>
      <c r="C633" s="268" t="s">
        <v>2493</v>
      </c>
      <c r="D633" s="135" t="s">
        <v>2662</v>
      </c>
      <c r="E633" s="135"/>
      <c r="F633" s="135" t="s">
        <v>1434</v>
      </c>
      <c r="G633" s="269">
        <v>0.19282900000000003</v>
      </c>
      <c r="H633" s="268" t="s">
        <v>2663</v>
      </c>
      <c r="I633" s="135"/>
      <c r="J633" s="135"/>
      <c r="K633" s="251"/>
    </row>
    <row r="634" spans="2:11" outlineLevel="1" x14ac:dyDescent="0.35">
      <c r="B634" s="267" t="s">
        <v>1479</v>
      </c>
      <c r="C634" s="268" t="s">
        <v>2493</v>
      </c>
      <c r="D634" s="135" t="s">
        <v>2664</v>
      </c>
      <c r="E634" s="135"/>
      <c r="F634" s="135" t="s">
        <v>1434</v>
      </c>
      <c r="G634" s="269">
        <v>0.19282900000000003</v>
      </c>
      <c r="H634" s="268" t="s">
        <v>2665</v>
      </c>
      <c r="I634" s="135"/>
      <c r="J634" s="135"/>
      <c r="K634" s="251"/>
    </row>
    <row r="635" spans="2:11" outlineLevel="1" x14ac:dyDescent="0.35">
      <c r="B635" s="267" t="s">
        <v>1479</v>
      </c>
      <c r="C635" s="268" t="s">
        <v>2493</v>
      </c>
      <c r="D635" s="135" t="s">
        <v>2666</v>
      </c>
      <c r="E635" s="135"/>
      <c r="F635" s="135" t="s">
        <v>1434</v>
      </c>
      <c r="G635" s="269">
        <v>0.19282900000000003</v>
      </c>
      <c r="H635" s="268" t="s">
        <v>2667</v>
      </c>
      <c r="I635" s="135"/>
      <c r="J635" s="135"/>
      <c r="K635" s="251"/>
    </row>
    <row r="636" spans="2:11" outlineLevel="1" x14ac:dyDescent="0.35">
      <c r="B636" s="267" t="s">
        <v>1479</v>
      </c>
      <c r="C636" s="268" t="s">
        <v>2493</v>
      </c>
      <c r="D636" s="135" t="s">
        <v>2668</v>
      </c>
      <c r="E636" s="135"/>
      <c r="F636" s="135" t="s">
        <v>1434</v>
      </c>
      <c r="G636" s="269">
        <v>0.11948300000000002</v>
      </c>
      <c r="H636" s="268" t="s">
        <v>2669</v>
      </c>
      <c r="I636" s="135"/>
      <c r="J636" s="135"/>
      <c r="K636" s="251"/>
    </row>
    <row r="637" spans="2:11" outlineLevel="1" x14ac:dyDescent="0.35">
      <c r="B637" s="267" t="s">
        <v>1479</v>
      </c>
      <c r="C637" s="268" t="s">
        <v>2493</v>
      </c>
      <c r="D637" s="135" t="s">
        <v>2670</v>
      </c>
      <c r="E637" s="135"/>
      <c r="F637" s="135" t="s">
        <v>1434</v>
      </c>
      <c r="G637" s="269">
        <v>0.11948300000000002</v>
      </c>
      <c r="H637" s="268" t="s">
        <v>2671</v>
      </c>
      <c r="I637" s="135"/>
      <c r="J637" s="135"/>
      <c r="K637" s="251"/>
    </row>
    <row r="638" spans="2:11" outlineLevel="1" x14ac:dyDescent="0.35">
      <c r="B638" s="267" t="s">
        <v>1479</v>
      </c>
      <c r="C638" s="268" t="s">
        <v>2493</v>
      </c>
      <c r="D638" s="135" t="s">
        <v>2672</v>
      </c>
      <c r="E638" s="135"/>
      <c r="F638" s="135" t="s">
        <v>1434</v>
      </c>
      <c r="G638" s="269">
        <v>0.11948300000000002</v>
      </c>
      <c r="H638" s="268" t="s">
        <v>2673</v>
      </c>
      <c r="I638" s="135"/>
      <c r="J638" s="135"/>
      <c r="K638" s="251"/>
    </row>
    <row r="639" spans="2:11" outlineLevel="1" x14ac:dyDescent="0.35">
      <c r="B639" s="267" t="s">
        <v>1479</v>
      </c>
      <c r="C639" s="268" t="s">
        <v>2493</v>
      </c>
      <c r="D639" s="135" t="s">
        <v>2674</v>
      </c>
      <c r="E639" s="135"/>
      <c r="F639" s="135" t="s">
        <v>1434</v>
      </c>
      <c r="G639" s="269">
        <v>0.11948300000000002</v>
      </c>
      <c r="H639" s="268" t="s">
        <v>2675</v>
      </c>
      <c r="I639" s="135"/>
      <c r="J639" s="135"/>
      <c r="K639" s="251"/>
    </row>
    <row r="640" spans="2:11" outlineLevel="1" x14ac:dyDescent="0.35">
      <c r="B640" s="267" t="s">
        <v>1479</v>
      </c>
      <c r="C640" s="268" t="s">
        <v>2493</v>
      </c>
      <c r="D640" s="135" t="s">
        <v>2676</v>
      </c>
      <c r="E640" s="135"/>
      <c r="F640" s="135" t="s">
        <v>1434</v>
      </c>
      <c r="G640" s="269">
        <v>0.11948300000000002</v>
      </c>
      <c r="H640" s="268" t="s">
        <v>2677</v>
      </c>
      <c r="I640" s="135"/>
      <c r="J640" s="135"/>
      <c r="K640" s="251"/>
    </row>
    <row r="641" spans="2:11" outlineLevel="1" x14ac:dyDescent="0.35">
      <c r="B641" s="267" t="s">
        <v>1479</v>
      </c>
      <c r="C641" s="268" t="s">
        <v>2493</v>
      </c>
      <c r="D641" s="135" t="s">
        <v>2678</v>
      </c>
      <c r="E641" s="135"/>
      <c r="F641" s="135" t="s">
        <v>1434</v>
      </c>
      <c r="G641" s="269">
        <v>0.28155400000000003</v>
      </c>
      <c r="H641" s="268" t="s">
        <v>2679</v>
      </c>
      <c r="I641" s="135"/>
      <c r="J641" s="135"/>
      <c r="K641" s="251"/>
    </row>
    <row r="642" spans="2:11" outlineLevel="1" x14ac:dyDescent="0.35">
      <c r="B642" s="267" t="s">
        <v>1479</v>
      </c>
      <c r="C642" s="268" t="s">
        <v>2493</v>
      </c>
      <c r="D642" s="135" t="s">
        <v>2680</v>
      </c>
      <c r="E642" s="135"/>
      <c r="F642" s="135" t="s">
        <v>1434</v>
      </c>
      <c r="G642" s="269">
        <v>0.28155400000000003</v>
      </c>
      <c r="H642" s="268" t="s">
        <v>2681</v>
      </c>
      <c r="I642" s="135"/>
      <c r="J642" s="135"/>
      <c r="K642" s="251"/>
    </row>
    <row r="643" spans="2:11" outlineLevel="1" x14ac:dyDescent="0.35">
      <c r="B643" s="267" t="s">
        <v>1479</v>
      </c>
      <c r="C643" s="268" t="s">
        <v>2493</v>
      </c>
      <c r="D643" s="135" t="s">
        <v>2682</v>
      </c>
      <c r="E643" s="135"/>
      <c r="F643" s="135" t="s">
        <v>1434</v>
      </c>
      <c r="G643" s="269">
        <v>0.28155400000000003</v>
      </c>
      <c r="H643" s="268" t="s">
        <v>2683</v>
      </c>
      <c r="I643" s="135"/>
      <c r="J643" s="135"/>
      <c r="K643" s="251"/>
    </row>
    <row r="644" spans="2:11" outlineLevel="1" x14ac:dyDescent="0.35">
      <c r="B644" s="267" t="s">
        <v>2398</v>
      </c>
      <c r="C644" s="268" t="s">
        <v>2399</v>
      </c>
      <c r="D644" s="135" t="s">
        <v>2684</v>
      </c>
      <c r="E644" s="135"/>
      <c r="F644" s="135" t="s">
        <v>1434</v>
      </c>
      <c r="G644" s="269">
        <v>8.3992999999999998E-2</v>
      </c>
      <c r="H644" s="268" t="s">
        <v>2685</v>
      </c>
      <c r="I644" s="135"/>
      <c r="J644" s="135"/>
      <c r="K644" s="251"/>
    </row>
    <row r="645" spans="2:11" outlineLevel="1" x14ac:dyDescent="0.35">
      <c r="B645" s="267" t="s">
        <v>1479</v>
      </c>
      <c r="C645" s="268" t="s">
        <v>2493</v>
      </c>
      <c r="D645" s="135" t="s">
        <v>2686</v>
      </c>
      <c r="E645" s="135"/>
      <c r="F645" s="135" t="s">
        <v>1434</v>
      </c>
      <c r="G645" s="269">
        <v>0.28155400000000003</v>
      </c>
      <c r="H645" s="268" t="s">
        <v>2687</v>
      </c>
      <c r="I645" s="135"/>
      <c r="J645" s="135"/>
      <c r="K645" s="251"/>
    </row>
    <row r="646" spans="2:11" outlineLevel="1" x14ac:dyDescent="0.35">
      <c r="B646" s="267" t="s">
        <v>1479</v>
      </c>
      <c r="C646" s="268" t="s">
        <v>2493</v>
      </c>
      <c r="D646" s="135" t="s">
        <v>2688</v>
      </c>
      <c r="E646" s="135"/>
      <c r="F646" s="135" t="s">
        <v>1434</v>
      </c>
      <c r="G646" s="269">
        <v>0.28155400000000003</v>
      </c>
      <c r="H646" s="268" t="s">
        <v>2689</v>
      </c>
      <c r="I646" s="135"/>
      <c r="J646" s="135"/>
      <c r="K646" s="251"/>
    </row>
    <row r="647" spans="2:11" outlineLevel="1" x14ac:dyDescent="0.35">
      <c r="B647" s="267" t="s">
        <v>1479</v>
      </c>
      <c r="C647" s="268" t="s">
        <v>2493</v>
      </c>
      <c r="D647" s="135" t="s">
        <v>2690</v>
      </c>
      <c r="E647" s="135"/>
      <c r="F647" s="135" t="s">
        <v>1434</v>
      </c>
      <c r="G647" s="269">
        <v>0.28155400000000003</v>
      </c>
      <c r="H647" s="268" t="s">
        <v>2691</v>
      </c>
      <c r="I647" s="135"/>
      <c r="J647" s="135"/>
      <c r="K647" s="251"/>
    </row>
    <row r="648" spans="2:11" outlineLevel="1" x14ac:dyDescent="0.35">
      <c r="B648" s="267" t="s">
        <v>1479</v>
      </c>
      <c r="C648" s="268" t="s">
        <v>2493</v>
      </c>
      <c r="D648" s="135" t="s">
        <v>2692</v>
      </c>
      <c r="E648" s="135"/>
      <c r="F648" s="135" t="s">
        <v>1434</v>
      </c>
      <c r="G648" s="269">
        <v>0.28155400000000003</v>
      </c>
      <c r="H648" s="268" t="s">
        <v>2693</v>
      </c>
      <c r="I648" s="135"/>
      <c r="J648" s="135"/>
      <c r="K648" s="251"/>
    </row>
    <row r="649" spans="2:11" outlineLevel="1" x14ac:dyDescent="0.35">
      <c r="B649" s="267" t="s">
        <v>1479</v>
      </c>
      <c r="C649" s="268" t="s">
        <v>2493</v>
      </c>
      <c r="D649" s="135" t="s">
        <v>2694</v>
      </c>
      <c r="E649" s="135"/>
      <c r="F649" s="135" t="s">
        <v>1434</v>
      </c>
      <c r="G649" s="269">
        <v>0.28155400000000003</v>
      </c>
      <c r="H649" s="268" t="s">
        <v>2695</v>
      </c>
      <c r="I649" s="135"/>
      <c r="J649" s="135"/>
      <c r="K649" s="251"/>
    </row>
    <row r="650" spans="2:11" outlineLevel="1" x14ac:dyDescent="0.35">
      <c r="B650" s="267" t="s">
        <v>1479</v>
      </c>
      <c r="C650" s="268" t="s">
        <v>2493</v>
      </c>
      <c r="D650" s="135" t="s">
        <v>2696</v>
      </c>
      <c r="E650" s="135"/>
      <c r="F650" s="135" t="s">
        <v>1434</v>
      </c>
      <c r="G650" s="269">
        <v>0.28155400000000003</v>
      </c>
      <c r="H650" s="268" t="s">
        <v>2697</v>
      </c>
      <c r="I650" s="135"/>
      <c r="J650" s="135"/>
      <c r="K650" s="251"/>
    </row>
    <row r="651" spans="2:11" outlineLevel="1" x14ac:dyDescent="0.35">
      <c r="B651" s="267" t="s">
        <v>2398</v>
      </c>
      <c r="C651" s="268" t="s">
        <v>2399</v>
      </c>
      <c r="D651" s="135" t="s">
        <v>2698</v>
      </c>
      <c r="E651" s="135"/>
      <c r="F651" s="135" t="s">
        <v>1434</v>
      </c>
      <c r="G651" s="269">
        <v>0.13013</v>
      </c>
      <c r="H651" s="268" t="s">
        <v>2699</v>
      </c>
      <c r="I651" s="135"/>
      <c r="J651" s="135"/>
      <c r="K651" s="251"/>
    </row>
    <row r="652" spans="2:11" outlineLevel="1" x14ac:dyDescent="0.35">
      <c r="B652" s="267" t="s">
        <v>1479</v>
      </c>
      <c r="C652" s="268" t="s">
        <v>2493</v>
      </c>
      <c r="D652" s="135" t="s">
        <v>2700</v>
      </c>
      <c r="E652" s="135"/>
      <c r="F652" s="135" t="s">
        <v>1434</v>
      </c>
      <c r="G652" s="269">
        <v>0.17863300000000001</v>
      </c>
      <c r="H652" s="268" t="s">
        <v>2701</v>
      </c>
      <c r="I652" s="135"/>
      <c r="J652" s="135"/>
      <c r="K652" s="251"/>
    </row>
    <row r="653" spans="2:11" outlineLevel="1" x14ac:dyDescent="0.35">
      <c r="B653" s="267" t="s">
        <v>1479</v>
      </c>
      <c r="C653" s="268" t="s">
        <v>2493</v>
      </c>
      <c r="D653" s="135" t="s">
        <v>2702</v>
      </c>
      <c r="E653" s="135"/>
      <c r="F653" s="135" t="s">
        <v>1434</v>
      </c>
      <c r="G653" s="269">
        <v>0.17863300000000001</v>
      </c>
      <c r="H653" s="268" t="s">
        <v>2703</v>
      </c>
      <c r="I653" s="135"/>
      <c r="J653" s="135"/>
      <c r="K653" s="251"/>
    </row>
    <row r="654" spans="2:11" outlineLevel="1" x14ac:dyDescent="0.35">
      <c r="B654" s="267" t="s">
        <v>1479</v>
      </c>
      <c r="C654" s="268" t="s">
        <v>2493</v>
      </c>
      <c r="D654" s="135" t="s">
        <v>2704</v>
      </c>
      <c r="E654" s="135"/>
      <c r="F654" s="135" t="s">
        <v>1434</v>
      </c>
      <c r="G654" s="269">
        <v>0.17863300000000001</v>
      </c>
      <c r="H654" s="268" t="s">
        <v>2705</v>
      </c>
      <c r="I654" s="135"/>
      <c r="J654" s="135"/>
      <c r="K654" s="251"/>
    </row>
    <row r="655" spans="2:11" outlineLevel="1" x14ac:dyDescent="0.35">
      <c r="B655" s="267" t="s">
        <v>1479</v>
      </c>
      <c r="C655" s="268" t="s">
        <v>2493</v>
      </c>
      <c r="D655" s="135" t="s">
        <v>2706</v>
      </c>
      <c r="E655" s="135"/>
      <c r="F655" s="135" t="s">
        <v>1434</v>
      </c>
      <c r="G655" s="269">
        <v>0.17863300000000001</v>
      </c>
      <c r="H655" s="268" t="s">
        <v>2707</v>
      </c>
      <c r="I655" s="135"/>
      <c r="J655" s="135"/>
      <c r="K655" s="251"/>
    </row>
    <row r="656" spans="2:11" outlineLevel="1" x14ac:dyDescent="0.35">
      <c r="B656" s="267" t="s">
        <v>1479</v>
      </c>
      <c r="C656" s="268" t="s">
        <v>2493</v>
      </c>
      <c r="D656" s="135" t="s">
        <v>2708</v>
      </c>
      <c r="E656" s="135"/>
      <c r="F656" s="135" t="s">
        <v>1434</v>
      </c>
      <c r="G656" s="269">
        <v>0.23186800000000002</v>
      </c>
      <c r="H656" s="268" t="s">
        <v>2709</v>
      </c>
      <c r="I656" s="135"/>
      <c r="J656" s="135"/>
      <c r="K656" s="251"/>
    </row>
    <row r="657" spans="2:11" outlineLevel="1" x14ac:dyDescent="0.35">
      <c r="B657" s="267" t="s">
        <v>1479</v>
      </c>
      <c r="C657" s="268" t="s">
        <v>2493</v>
      </c>
      <c r="D657" s="135" t="s">
        <v>2710</v>
      </c>
      <c r="E657" s="135"/>
      <c r="F657" s="135" t="s">
        <v>1434</v>
      </c>
      <c r="G657" s="269">
        <v>0.23186800000000002</v>
      </c>
      <c r="H657" s="268" t="s">
        <v>2711</v>
      </c>
      <c r="I657" s="135"/>
      <c r="J657" s="135"/>
      <c r="K657" s="251"/>
    </row>
    <row r="658" spans="2:11" outlineLevel="1" x14ac:dyDescent="0.35">
      <c r="B658" s="267" t="s">
        <v>1479</v>
      </c>
      <c r="C658" s="268" t="s">
        <v>2493</v>
      </c>
      <c r="D658" s="135" t="s">
        <v>2712</v>
      </c>
      <c r="E658" s="135"/>
      <c r="F658" s="135" t="s">
        <v>1434</v>
      </c>
      <c r="G658" s="269">
        <v>0.24133199999999999</v>
      </c>
      <c r="H658" s="268" t="s">
        <v>2713</v>
      </c>
      <c r="I658" s="135"/>
      <c r="J658" s="135"/>
      <c r="K658" s="251"/>
    </row>
    <row r="659" spans="2:11" outlineLevel="1" x14ac:dyDescent="0.35">
      <c r="B659" s="267" t="s">
        <v>1479</v>
      </c>
      <c r="C659" s="268" t="s">
        <v>2493</v>
      </c>
      <c r="D659" s="135" t="s">
        <v>2714</v>
      </c>
      <c r="E659" s="135"/>
      <c r="F659" s="135" t="s">
        <v>1434</v>
      </c>
      <c r="G659" s="269">
        <v>0.24133199999999999</v>
      </c>
      <c r="H659" s="268" t="s">
        <v>2715</v>
      </c>
      <c r="I659" s="135"/>
      <c r="J659" s="135"/>
      <c r="K659" s="251"/>
    </row>
    <row r="660" spans="2:11" outlineLevel="1" x14ac:dyDescent="0.35">
      <c r="B660" s="267" t="s">
        <v>1479</v>
      </c>
      <c r="C660" s="268" t="s">
        <v>2493</v>
      </c>
      <c r="D660" s="135" t="s">
        <v>2716</v>
      </c>
      <c r="E660" s="135"/>
      <c r="F660" s="135" t="s">
        <v>1434</v>
      </c>
      <c r="G660" s="269">
        <v>0.24133199999999999</v>
      </c>
      <c r="H660" s="268" t="s">
        <v>2717</v>
      </c>
      <c r="I660" s="135"/>
      <c r="J660" s="135"/>
      <c r="K660" s="251"/>
    </row>
    <row r="661" spans="2:11" outlineLevel="1" x14ac:dyDescent="0.35">
      <c r="B661" s="267" t="s">
        <v>1479</v>
      </c>
      <c r="C661" s="268" t="s">
        <v>2493</v>
      </c>
      <c r="D661" s="135" t="s">
        <v>2718</v>
      </c>
      <c r="E661" s="135"/>
      <c r="F661" s="135" t="s">
        <v>1434</v>
      </c>
      <c r="G661" s="269">
        <v>0.24133199999999999</v>
      </c>
      <c r="H661" s="268" t="s">
        <v>2719</v>
      </c>
      <c r="I661" s="135"/>
      <c r="J661" s="135"/>
      <c r="K661" s="251"/>
    </row>
    <row r="662" spans="2:11" outlineLevel="1" x14ac:dyDescent="0.35">
      <c r="B662" s="267" t="s">
        <v>1479</v>
      </c>
      <c r="C662" s="268" t="s">
        <v>2493</v>
      </c>
      <c r="D662" s="135" t="s">
        <v>2720</v>
      </c>
      <c r="E662" s="135"/>
      <c r="F662" s="135" t="s">
        <v>1434</v>
      </c>
      <c r="G662" s="269">
        <v>0.24133199999999999</v>
      </c>
      <c r="H662" s="268" t="s">
        <v>2721</v>
      </c>
      <c r="I662" s="135"/>
      <c r="J662" s="135"/>
      <c r="K662" s="251"/>
    </row>
    <row r="663" spans="2:11" outlineLevel="1" x14ac:dyDescent="0.35">
      <c r="B663" s="267" t="s">
        <v>1479</v>
      </c>
      <c r="C663" s="268" t="s">
        <v>2493</v>
      </c>
      <c r="D663" s="135" t="s">
        <v>2722</v>
      </c>
      <c r="E663" s="135"/>
      <c r="F663" s="135" t="s">
        <v>1434</v>
      </c>
      <c r="G663" s="269">
        <v>0.24133199999999999</v>
      </c>
      <c r="H663" s="268" t="s">
        <v>2723</v>
      </c>
      <c r="I663" s="135"/>
      <c r="J663" s="135"/>
      <c r="K663" s="251"/>
    </row>
    <row r="664" spans="2:11" outlineLevel="1" x14ac:dyDescent="0.35">
      <c r="B664" s="267" t="s">
        <v>1479</v>
      </c>
      <c r="C664" s="268" t="s">
        <v>2493</v>
      </c>
      <c r="D664" s="135" t="s">
        <v>2724</v>
      </c>
      <c r="E664" s="135"/>
      <c r="F664" s="135" t="s">
        <v>1434</v>
      </c>
      <c r="G664" s="269">
        <v>0.24133199999999999</v>
      </c>
      <c r="H664" s="268" t="s">
        <v>2725</v>
      </c>
      <c r="I664" s="135"/>
      <c r="J664" s="135"/>
      <c r="K664" s="251"/>
    </row>
    <row r="665" spans="2:11" outlineLevel="1" x14ac:dyDescent="0.35">
      <c r="B665" s="267" t="s">
        <v>1479</v>
      </c>
      <c r="C665" s="268" t="s">
        <v>2493</v>
      </c>
      <c r="D665" s="135" t="s">
        <v>2726</v>
      </c>
      <c r="E665" s="135"/>
      <c r="F665" s="135" t="s">
        <v>1434</v>
      </c>
      <c r="G665" s="269">
        <v>0.24133199999999999</v>
      </c>
      <c r="H665" s="268" t="s">
        <v>2727</v>
      </c>
      <c r="I665" s="135"/>
      <c r="J665" s="135"/>
      <c r="K665" s="251"/>
    </row>
    <row r="666" spans="2:11" outlineLevel="1" x14ac:dyDescent="0.35">
      <c r="B666" s="267" t="s">
        <v>1479</v>
      </c>
      <c r="C666" s="268" t="s">
        <v>2493</v>
      </c>
      <c r="D666" s="135" t="s">
        <v>2728</v>
      </c>
      <c r="E666" s="135"/>
      <c r="F666" s="135" t="s">
        <v>1434</v>
      </c>
      <c r="G666" s="269">
        <v>0.24133199999999999</v>
      </c>
      <c r="H666" s="268" t="s">
        <v>2729</v>
      </c>
      <c r="I666" s="135"/>
      <c r="J666" s="135"/>
      <c r="K666" s="251"/>
    </row>
    <row r="667" spans="2:11" outlineLevel="1" x14ac:dyDescent="0.35">
      <c r="B667" s="267" t="s">
        <v>1479</v>
      </c>
      <c r="C667" s="268" t="s">
        <v>2493</v>
      </c>
      <c r="D667" s="135" t="s">
        <v>2730</v>
      </c>
      <c r="E667" s="135"/>
      <c r="F667" s="135" t="s">
        <v>1434</v>
      </c>
      <c r="G667" s="269">
        <v>0.19282900000000003</v>
      </c>
      <c r="H667" s="268" t="s">
        <v>2731</v>
      </c>
      <c r="I667" s="135"/>
      <c r="J667" s="135"/>
      <c r="K667" s="251"/>
    </row>
    <row r="668" spans="2:11" outlineLevel="1" x14ac:dyDescent="0.35">
      <c r="B668" s="267" t="s">
        <v>1479</v>
      </c>
      <c r="C668" s="268" t="s">
        <v>2493</v>
      </c>
      <c r="D668" s="135" t="s">
        <v>2732</v>
      </c>
      <c r="E668" s="135"/>
      <c r="F668" s="135" t="s">
        <v>1434</v>
      </c>
      <c r="G668" s="269">
        <v>0.19282900000000003</v>
      </c>
      <c r="H668" s="268" t="s">
        <v>2733</v>
      </c>
      <c r="I668" s="135"/>
      <c r="J668" s="135"/>
      <c r="K668" s="251"/>
    </row>
    <row r="669" spans="2:11" outlineLevel="1" x14ac:dyDescent="0.35">
      <c r="B669" s="267" t="s">
        <v>1479</v>
      </c>
      <c r="C669" s="268" t="s">
        <v>2493</v>
      </c>
      <c r="D669" s="135" t="s">
        <v>2734</v>
      </c>
      <c r="E669" s="135"/>
      <c r="F669" s="135" t="s">
        <v>1434</v>
      </c>
      <c r="G669" s="269">
        <v>0.19282900000000003</v>
      </c>
      <c r="H669" s="268" t="s">
        <v>2735</v>
      </c>
      <c r="I669" s="135"/>
      <c r="J669" s="135"/>
      <c r="K669" s="251"/>
    </row>
    <row r="670" spans="2:11" outlineLevel="1" x14ac:dyDescent="0.35">
      <c r="B670" s="267" t="s">
        <v>1479</v>
      </c>
      <c r="C670" s="268" t="s">
        <v>2493</v>
      </c>
      <c r="D670" s="135" t="s">
        <v>2736</v>
      </c>
      <c r="E670" s="135"/>
      <c r="F670" s="135" t="s">
        <v>1434</v>
      </c>
      <c r="G670" s="269">
        <v>0.19282900000000003</v>
      </c>
      <c r="H670" s="268" t="s">
        <v>2737</v>
      </c>
      <c r="I670" s="135"/>
      <c r="J670" s="135"/>
      <c r="K670" s="251"/>
    </row>
    <row r="671" spans="2:11" outlineLevel="1" x14ac:dyDescent="0.35">
      <c r="B671" s="267" t="s">
        <v>1479</v>
      </c>
      <c r="C671" s="268" t="s">
        <v>2493</v>
      </c>
      <c r="D671" s="135" t="s">
        <v>2738</v>
      </c>
      <c r="E671" s="135"/>
      <c r="F671" s="135" t="s">
        <v>1434</v>
      </c>
      <c r="G671" s="269">
        <v>0.19282900000000003</v>
      </c>
      <c r="H671" s="268" t="s">
        <v>2739</v>
      </c>
      <c r="I671" s="135"/>
      <c r="J671" s="135"/>
      <c r="K671" s="251"/>
    </row>
    <row r="672" spans="2:11" outlineLevel="1" x14ac:dyDescent="0.35">
      <c r="B672" s="267" t="s">
        <v>1479</v>
      </c>
      <c r="C672" s="268" t="s">
        <v>2493</v>
      </c>
      <c r="D672" s="135" t="s">
        <v>2740</v>
      </c>
      <c r="E672" s="135"/>
      <c r="F672" s="135" t="s">
        <v>1434</v>
      </c>
      <c r="G672" s="269">
        <v>0.19282900000000003</v>
      </c>
      <c r="H672" s="268" t="s">
        <v>2741</v>
      </c>
      <c r="I672" s="135"/>
      <c r="J672" s="135"/>
      <c r="K672" s="251"/>
    </row>
    <row r="673" spans="2:11" outlineLevel="1" x14ac:dyDescent="0.35">
      <c r="B673" s="267" t="s">
        <v>1479</v>
      </c>
      <c r="C673" s="268" t="s">
        <v>2493</v>
      </c>
      <c r="D673" s="135" t="s">
        <v>2742</v>
      </c>
      <c r="E673" s="135"/>
      <c r="F673" s="135" t="s">
        <v>1434</v>
      </c>
      <c r="G673" s="269">
        <v>0.22950200000000001</v>
      </c>
      <c r="H673" s="268" t="s">
        <v>2743</v>
      </c>
      <c r="I673" s="135"/>
      <c r="J673" s="135"/>
      <c r="K673" s="251"/>
    </row>
    <row r="674" spans="2:11" outlineLevel="1" x14ac:dyDescent="0.35">
      <c r="B674" s="267" t="s">
        <v>2398</v>
      </c>
      <c r="C674" s="268" t="s">
        <v>2399</v>
      </c>
      <c r="D674" s="135" t="s">
        <v>2744</v>
      </c>
      <c r="E674" s="135"/>
      <c r="F674" s="135" t="s">
        <v>1434</v>
      </c>
      <c r="G674" s="269">
        <v>0.17271800000000001</v>
      </c>
      <c r="H674" s="268" t="s">
        <v>2745</v>
      </c>
      <c r="I674" s="135"/>
      <c r="J674" s="135"/>
      <c r="K674" s="251"/>
    </row>
    <row r="675" spans="2:11" outlineLevel="1" x14ac:dyDescent="0.35">
      <c r="B675" s="267" t="s">
        <v>1479</v>
      </c>
      <c r="C675" s="268" t="s">
        <v>2493</v>
      </c>
      <c r="D675" s="135" t="s">
        <v>2746</v>
      </c>
      <c r="E675" s="135"/>
      <c r="F675" s="135" t="s">
        <v>1434</v>
      </c>
      <c r="G675" s="269">
        <v>0.22950200000000001</v>
      </c>
      <c r="H675" s="268" t="s">
        <v>2747</v>
      </c>
      <c r="I675" s="135"/>
      <c r="J675" s="135"/>
      <c r="K675" s="251"/>
    </row>
    <row r="676" spans="2:11" outlineLevel="1" x14ac:dyDescent="0.35">
      <c r="B676" s="267" t="s">
        <v>1479</v>
      </c>
      <c r="C676" s="268" t="s">
        <v>2493</v>
      </c>
      <c r="D676" s="135" t="s">
        <v>2748</v>
      </c>
      <c r="E676" s="135"/>
      <c r="F676" s="135" t="s">
        <v>1434</v>
      </c>
      <c r="G676" s="269">
        <v>0.22950200000000001</v>
      </c>
      <c r="H676" s="268" t="s">
        <v>2749</v>
      </c>
      <c r="I676" s="135"/>
      <c r="J676" s="135"/>
      <c r="K676" s="251"/>
    </row>
    <row r="677" spans="2:11" outlineLevel="1" x14ac:dyDescent="0.35">
      <c r="B677" s="267" t="s">
        <v>1479</v>
      </c>
      <c r="C677" s="268" t="s">
        <v>2493</v>
      </c>
      <c r="D677" s="135" t="s">
        <v>2750</v>
      </c>
      <c r="E677" s="135"/>
      <c r="F677" s="135" t="s">
        <v>1434</v>
      </c>
      <c r="G677" s="269">
        <v>0.19282900000000003</v>
      </c>
      <c r="H677" s="268" t="s">
        <v>2751</v>
      </c>
      <c r="I677" s="135"/>
      <c r="J677" s="135"/>
      <c r="K677" s="251"/>
    </row>
    <row r="678" spans="2:11" outlineLevel="1" x14ac:dyDescent="0.35">
      <c r="B678" s="267" t="s">
        <v>1479</v>
      </c>
      <c r="C678" s="268" t="s">
        <v>2493</v>
      </c>
      <c r="D678" s="135" t="s">
        <v>2752</v>
      </c>
      <c r="E678" s="135"/>
      <c r="F678" s="135" t="s">
        <v>1434</v>
      </c>
      <c r="G678" s="269">
        <v>0.19282900000000003</v>
      </c>
      <c r="H678" s="268" t="s">
        <v>2753</v>
      </c>
      <c r="I678" s="135"/>
      <c r="J678" s="135"/>
      <c r="K678" s="251"/>
    </row>
    <row r="679" spans="2:11" outlineLevel="1" x14ac:dyDescent="0.35">
      <c r="B679" s="267" t="s">
        <v>1479</v>
      </c>
      <c r="C679" s="268" t="s">
        <v>2493</v>
      </c>
      <c r="D679" s="135" t="s">
        <v>2754</v>
      </c>
      <c r="E679" s="135"/>
      <c r="F679" s="135" t="s">
        <v>1434</v>
      </c>
      <c r="G679" s="269">
        <v>0.19282900000000003</v>
      </c>
      <c r="H679" s="268" t="s">
        <v>2755</v>
      </c>
      <c r="I679" s="135"/>
      <c r="J679" s="135"/>
      <c r="K679" s="251"/>
    </row>
    <row r="680" spans="2:11" outlineLevel="1" x14ac:dyDescent="0.35">
      <c r="B680" s="267" t="s">
        <v>1479</v>
      </c>
      <c r="C680" s="268" t="s">
        <v>2493</v>
      </c>
      <c r="D680" s="135" t="s">
        <v>2756</v>
      </c>
      <c r="E680" s="135"/>
      <c r="F680" s="135" t="s">
        <v>1434</v>
      </c>
      <c r="G680" s="269">
        <v>0.19282900000000003</v>
      </c>
      <c r="H680" s="268" t="s">
        <v>2757</v>
      </c>
      <c r="I680" s="135"/>
      <c r="J680" s="135"/>
      <c r="K680" s="251"/>
    </row>
    <row r="681" spans="2:11" outlineLevel="1" x14ac:dyDescent="0.35">
      <c r="B681" s="267" t="s">
        <v>1479</v>
      </c>
      <c r="C681" s="268" t="s">
        <v>2493</v>
      </c>
      <c r="D681" s="135" t="s">
        <v>2758</v>
      </c>
      <c r="E681" s="135"/>
      <c r="F681" s="135" t="s">
        <v>1434</v>
      </c>
      <c r="G681" s="269">
        <v>0.19282900000000003</v>
      </c>
      <c r="H681" s="268" t="s">
        <v>2759</v>
      </c>
      <c r="I681" s="135"/>
      <c r="J681" s="135"/>
      <c r="K681" s="251"/>
    </row>
    <row r="682" spans="2:11" outlineLevel="1" x14ac:dyDescent="0.35">
      <c r="B682" s="267" t="s">
        <v>1423</v>
      </c>
      <c r="C682" s="268" t="s">
        <v>2412</v>
      </c>
      <c r="D682" s="135" t="s">
        <v>2760</v>
      </c>
      <c r="E682" s="135"/>
      <c r="F682" s="135" t="s">
        <v>1434</v>
      </c>
      <c r="G682" s="269">
        <v>0.26025999999999999</v>
      </c>
      <c r="H682" s="268" t="s">
        <v>2761</v>
      </c>
      <c r="I682" s="135"/>
      <c r="J682" s="135"/>
      <c r="K682" s="251"/>
    </row>
    <row r="683" spans="2:11" outlineLevel="1" x14ac:dyDescent="0.35">
      <c r="B683" s="267" t="s">
        <v>1423</v>
      </c>
      <c r="C683" s="268" t="s">
        <v>2412</v>
      </c>
      <c r="D683" s="135" t="s">
        <v>2762</v>
      </c>
      <c r="E683" s="135"/>
      <c r="F683" s="135" t="s">
        <v>1434</v>
      </c>
      <c r="G683" s="269">
        <v>0.31112900000000004</v>
      </c>
      <c r="H683" s="268" t="s">
        <v>2763</v>
      </c>
      <c r="I683" s="135"/>
      <c r="J683" s="135"/>
      <c r="K683" s="251"/>
    </row>
    <row r="684" spans="2:11" outlineLevel="1" x14ac:dyDescent="0.35">
      <c r="B684" s="267" t="s">
        <v>1423</v>
      </c>
      <c r="C684" s="268" t="s">
        <v>2412</v>
      </c>
      <c r="D684" s="135" t="s">
        <v>2764</v>
      </c>
      <c r="E684" s="135"/>
      <c r="F684" s="135" t="s">
        <v>1434</v>
      </c>
      <c r="G684" s="269">
        <v>0.31112900000000004</v>
      </c>
      <c r="H684" s="268" t="s">
        <v>2765</v>
      </c>
      <c r="I684" s="135"/>
      <c r="J684" s="135"/>
      <c r="K684" s="251"/>
    </row>
    <row r="685" spans="2:11" outlineLevel="1" x14ac:dyDescent="0.35">
      <c r="B685" s="267" t="s">
        <v>1423</v>
      </c>
      <c r="C685" s="268" t="s">
        <v>2412</v>
      </c>
      <c r="D685" s="135" t="s">
        <v>2766</v>
      </c>
      <c r="E685" s="135"/>
      <c r="F685" s="135" t="s">
        <v>1434</v>
      </c>
      <c r="G685" s="269">
        <v>0.17153499999999999</v>
      </c>
      <c r="H685" s="268" t="s">
        <v>2767</v>
      </c>
      <c r="I685" s="135"/>
      <c r="J685" s="135"/>
      <c r="K685" s="251"/>
    </row>
    <row r="686" spans="2:11" outlineLevel="1" x14ac:dyDescent="0.35">
      <c r="B686" s="267" t="s">
        <v>1479</v>
      </c>
      <c r="C686" s="268" t="s">
        <v>2493</v>
      </c>
      <c r="D686" s="135" t="s">
        <v>2768</v>
      </c>
      <c r="E686" s="135"/>
      <c r="F686" s="135" t="s">
        <v>1434</v>
      </c>
      <c r="G686" s="269">
        <v>0.19282900000000003</v>
      </c>
      <c r="H686" s="268" t="s">
        <v>2769</v>
      </c>
      <c r="I686" s="135"/>
      <c r="J686" s="135"/>
      <c r="K686" s="251"/>
    </row>
    <row r="687" spans="2:11" outlineLevel="1" x14ac:dyDescent="0.35">
      <c r="B687" s="267" t="s">
        <v>1479</v>
      </c>
      <c r="C687" s="268" t="s">
        <v>2493</v>
      </c>
      <c r="D687" s="135" t="s">
        <v>2770</v>
      </c>
      <c r="E687" s="135"/>
      <c r="F687" s="135" t="s">
        <v>1434</v>
      </c>
      <c r="G687" s="269">
        <v>0.19282900000000003</v>
      </c>
      <c r="H687" s="268" t="s">
        <v>2771</v>
      </c>
      <c r="I687" s="135"/>
      <c r="J687" s="135"/>
      <c r="K687" s="251"/>
    </row>
    <row r="688" spans="2:11" outlineLevel="1" x14ac:dyDescent="0.35">
      <c r="B688" s="267" t="s">
        <v>1479</v>
      </c>
      <c r="C688" s="268" t="s">
        <v>2493</v>
      </c>
      <c r="D688" s="135" t="s">
        <v>2772</v>
      </c>
      <c r="E688" s="135"/>
      <c r="F688" s="135" t="s">
        <v>1434</v>
      </c>
      <c r="G688" s="269">
        <v>0.19282900000000003</v>
      </c>
      <c r="H688" s="268" t="s">
        <v>2773</v>
      </c>
      <c r="I688" s="135"/>
      <c r="J688" s="135"/>
      <c r="K688" s="251"/>
    </row>
    <row r="689" spans="2:11" outlineLevel="1" x14ac:dyDescent="0.35">
      <c r="B689" s="267" t="s">
        <v>2398</v>
      </c>
      <c r="C689" s="268" t="s">
        <v>2399</v>
      </c>
      <c r="D689" s="135" t="s">
        <v>2774</v>
      </c>
      <c r="E689" s="135"/>
      <c r="F689" s="135" t="s">
        <v>1434</v>
      </c>
      <c r="G689" s="269">
        <v>0.14787500000000001</v>
      </c>
      <c r="H689" s="268" t="s">
        <v>2775</v>
      </c>
      <c r="I689" s="135"/>
      <c r="J689" s="135"/>
      <c r="K689" s="251"/>
    </row>
    <row r="690" spans="2:11" outlineLevel="1" x14ac:dyDescent="0.35">
      <c r="B690" s="267" t="s">
        <v>2398</v>
      </c>
      <c r="C690" s="268" t="s">
        <v>2399</v>
      </c>
      <c r="D690" s="135" t="s">
        <v>2776</v>
      </c>
      <c r="E690" s="135"/>
      <c r="F690" s="135" t="s">
        <v>1434</v>
      </c>
      <c r="G690" s="269">
        <v>9.9372000000000016E-2</v>
      </c>
      <c r="H690" s="268" t="s">
        <v>2777</v>
      </c>
      <c r="I690" s="135"/>
      <c r="J690" s="135"/>
      <c r="K690" s="251"/>
    </row>
    <row r="691" spans="2:11" outlineLevel="1" x14ac:dyDescent="0.35">
      <c r="B691" s="267" t="s">
        <v>1479</v>
      </c>
      <c r="C691" s="268" t="s">
        <v>2493</v>
      </c>
      <c r="D691" s="135" t="s">
        <v>2778</v>
      </c>
      <c r="E691" s="135"/>
      <c r="F691" s="135" t="s">
        <v>1434</v>
      </c>
      <c r="G691" s="269">
        <v>0.107653</v>
      </c>
      <c r="H691" s="268" t="s">
        <v>2779</v>
      </c>
      <c r="I691" s="135"/>
      <c r="J691" s="135"/>
      <c r="K691" s="251"/>
    </row>
    <row r="692" spans="2:11" outlineLevel="1" x14ac:dyDescent="0.35">
      <c r="B692" s="267" t="s">
        <v>1479</v>
      </c>
      <c r="C692" s="268" t="s">
        <v>2493</v>
      </c>
      <c r="D692" s="135" t="s">
        <v>2780</v>
      </c>
      <c r="E692" s="135"/>
      <c r="F692" s="135" t="s">
        <v>1434</v>
      </c>
      <c r="G692" s="269">
        <v>0.107653</v>
      </c>
      <c r="H692" s="268" t="s">
        <v>2781</v>
      </c>
      <c r="I692" s="135"/>
      <c r="J692" s="135"/>
      <c r="K692" s="251"/>
    </row>
    <row r="693" spans="2:11" outlineLevel="1" x14ac:dyDescent="0.35">
      <c r="B693" s="267" t="s">
        <v>1479</v>
      </c>
      <c r="C693" s="268" t="s">
        <v>2493</v>
      </c>
      <c r="D693" s="135" t="s">
        <v>2782</v>
      </c>
      <c r="E693" s="135"/>
      <c r="F693" s="135" t="s">
        <v>1434</v>
      </c>
      <c r="G693" s="269">
        <v>0.107653</v>
      </c>
      <c r="H693" s="268" t="s">
        <v>2783</v>
      </c>
      <c r="I693" s="135"/>
      <c r="J693" s="135"/>
      <c r="K693" s="251"/>
    </row>
    <row r="694" spans="2:11" outlineLevel="1" x14ac:dyDescent="0.35">
      <c r="B694" s="267" t="s">
        <v>2398</v>
      </c>
      <c r="C694" s="268" t="s">
        <v>2399</v>
      </c>
      <c r="D694" s="135" t="s">
        <v>2784</v>
      </c>
      <c r="E694" s="135"/>
      <c r="F694" s="135" t="s">
        <v>1434</v>
      </c>
      <c r="G694" s="269">
        <v>9.9372000000000016E-2</v>
      </c>
      <c r="H694" s="268" t="s">
        <v>2785</v>
      </c>
      <c r="I694" s="135"/>
      <c r="J694" s="135"/>
      <c r="K694" s="251"/>
    </row>
    <row r="695" spans="2:11" outlineLevel="1" x14ac:dyDescent="0.35">
      <c r="B695" s="267" t="s">
        <v>1479</v>
      </c>
      <c r="C695" s="268" t="s">
        <v>2493</v>
      </c>
      <c r="D695" s="135" t="s">
        <v>2786</v>
      </c>
      <c r="E695" s="135"/>
      <c r="F695" s="135" t="s">
        <v>1434</v>
      </c>
      <c r="G695" s="269">
        <v>0.14787500000000001</v>
      </c>
      <c r="H695" s="268" t="s">
        <v>2787</v>
      </c>
      <c r="I695" s="135"/>
      <c r="J695" s="135"/>
      <c r="K695" s="251"/>
    </row>
    <row r="696" spans="2:11" outlineLevel="1" x14ac:dyDescent="0.35">
      <c r="B696" s="267" t="s">
        <v>1479</v>
      </c>
      <c r="C696" s="268" t="s">
        <v>2493</v>
      </c>
      <c r="D696" s="135" t="s">
        <v>2788</v>
      </c>
      <c r="E696" s="135"/>
      <c r="F696" s="135" t="s">
        <v>1434</v>
      </c>
      <c r="G696" s="269">
        <v>7.0980000000000001E-2</v>
      </c>
      <c r="H696" s="268" t="s">
        <v>2789</v>
      </c>
      <c r="I696" s="135"/>
      <c r="J696" s="135"/>
      <c r="K696" s="251"/>
    </row>
    <row r="697" spans="2:11" outlineLevel="1" x14ac:dyDescent="0.35">
      <c r="B697" s="267" t="s">
        <v>1479</v>
      </c>
      <c r="C697" s="268" t="s">
        <v>2493</v>
      </c>
      <c r="D697" s="135" t="s">
        <v>2790</v>
      </c>
      <c r="E697" s="135"/>
      <c r="F697" s="135" t="s">
        <v>1434</v>
      </c>
      <c r="G697" s="269">
        <v>0.15852200000000002</v>
      </c>
      <c r="H697" s="268" t="s">
        <v>2791</v>
      </c>
      <c r="I697" s="135"/>
      <c r="J697" s="135"/>
      <c r="K697" s="251"/>
    </row>
    <row r="698" spans="2:11" outlineLevel="1" x14ac:dyDescent="0.35">
      <c r="B698" s="267" t="s">
        <v>1479</v>
      </c>
      <c r="C698" s="268" t="s">
        <v>2493</v>
      </c>
      <c r="D698" s="135" t="s">
        <v>2792</v>
      </c>
      <c r="E698" s="135"/>
      <c r="F698" s="135" t="s">
        <v>1434</v>
      </c>
      <c r="G698" s="269">
        <v>0.104104</v>
      </c>
      <c r="H698" s="268" t="s">
        <v>2793</v>
      </c>
      <c r="I698" s="135"/>
      <c r="J698" s="135"/>
      <c r="K698" s="251"/>
    </row>
    <row r="699" spans="2:11" outlineLevel="1" x14ac:dyDescent="0.35">
      <c r="B699" s="267" t="s">
        <v>1479</v>
      </c>
      <c r="C699" s="268" t="s">
        <v>2794</v>
      </c>
      <c r="D699" s="135" t="s">
        <v>2795</v>
      </c>
      <c r="E699" s="135"/>
      <c r="F699" s="135" t="s">
        <v>1434</v>
      </c>
      <c r="G699" s="269">
        <v>0.246064</v>
      </c>
      <c r="H699" s="268" t="s">
        <v>2796</v>
      </c>
      <c r="I699" s="135"/>
      <c r="J699" s="135"/>
      <c r="K699" s="251"/>
    </row>
    <row r="700" spans="2:11" outlineLevel="1" x14ac:dyDescent="0.35">
      <c r="B700" s="267" t="s">
        <v>1423</v>
      </c>
      <c r="C700" s="268" t="s">
        <v>2412</v>
      </c>
      <c r="D700" s="135" t="s">
        <v>2797</v>
      </c>
      <c r="E700" s="135"/>
      <c r="F700" s="135" t="s">
        <v>1434</v>
      </c>
      <c r="G700" s="269">
        <v>0.17153499999999999</v>
      </c>
      <c r="H700" s="268" t="s">
        <v>2798</v>
      </c>
      <c r="I700" s="135"/>
      <c r="J700" s="135"/>
      <c r="K700" s="251"/>
    </row>
    <row r="701" spans="2:11" outlineLevel="1" x14ac:dyDescent="0.35">
      <c r="B701" s="267" t="s">
        <v>1479</v>
      </c>
      <c r="C701" s="268" t="s">
        <v>2794</v>
      </c>
      <c r="D701" s="135" t="s">
        <v>2799</v>
      </c>
      <c r="E701" s="135"/>
      <c r="F701" s="135" t="s">
        <v>1434</v>
      </c>
      <c r="G701" s="269">
        <v>0.15024100000000001</v>
      </c>
      <c r="H701" s="268" t="s">
        <v>2800</v>
      </c>
      <c r="I701" s="135"/>
      <c r="J701" s="135"/>
      <c r="K701" s="251"/>
    </row>
    <row r="702" spans="2:11" outlineLevel="1" x14ac:dyDescent="0.35">
      <c r="B702" s="267" t="s">
        <v>1479</v>
      </c>
      <c r="C702" s="268" t="s">
        <v>2794</v>
      </c>
      <c r="D702" s="135" t="s">
        <v>2801</v>
      </c>
      <c r="E702" s="135"/>
      <c r="F702" s="135" t="s">
        <v>1434</v>
      </c>
      <c r="G702" s="269">
        <v>0.15024100000000001</v>
      </c>
      <c r="H702" s="268" t="s">
        <v>2802</v>
      </c>
      <c r="I702" s="135"/>
      <c r="J702" s="135"/>
      <c r="K702" s="251"/>
    </row>
    <row r="703" spans="2:11" outlineLevel="1" x14ac:dyDescent="0.35">
      <c r="B703" s="267" t="s">
        <v>1479</v>
      </c>
      <c r="C703" s="268" t="s">
        <v>2794</v>
      </c>
      <c r="D703" s="135" t="s">
        <v>2803</v>
      </c>
      <c r="E703" s="135"/>
      <c r="F703" s="135" t="s">
        <v>1434</v>
      </c>
      <c r="G703" s="269">
        <v>0.15024100000000001</v>
      </c>
      <c r="H703" s="268" t="s">
        <v>2804</v>
      </c>
      <c r="I703" s="135"/>
      <c r="J703" s="135"/>
      <c r="K703" s="251"/>
    </row>
    <row r="704" spans="2:11" outlineLevel="1" x14ac:dyDescent="0.35">
      <c r="B704" s="267" t="s">
        <v>1479</v>
      </c>
      <c r="C704" s="268" t="s">
        <v>2794</v>
      </c>
      <c r="D704" s="135" t="s">
        <v>2805</v>
      </c>
      <c r="E704" s="135"/>
      <c r="F704" s="135" t="s">
        <v>1434</v>
      </c>
      <c r="G704" s="269">
        <v>0.15024100000000001</v>
      </c>
      <c r="H704" s="268" t="s">
        <v>2806</v>
      </c>
      <c r="I704" s="135"/>
      <c r="J704" s="135"/>
      <c r="K704" s="251"/>
    </row>
    <row r="705" spans="2:11" outlineLevel="1" x14ac:dyDescent="0.35">
      <c r="B705" s="267" t="s">
        <v>1479</v>
      </c>
      <c r="C705" s="268" t="s">
        <v>2794</v>
      </c>
      <c r="D705" s="135" t="s">
        <v>2807</v>
      </c>
      <c r="E705" s="135"/>
      <c r="F705" s="135" t="s">
        <v>1434</v>
      </c>
      <c r="G705" s="269">
        <v>0.15024100000000001</v>
      </c>
      <c r="H705" s="268" t="s">
        <v>2808</v>
      </c>
      <c r="I705" s="135"/>
      <c r="J705" s="135"/>
      <c r="K705" s="251"/>
    </row>
    <row r="706" spans="2:11" outlineLevel="1" x14ac:dyDescent="0.35">
      <c r="B706" s="267" t="s">
        <v>1479</v>
      </c>
      <c r="C706" s="268" t="s">
        <v>2794</v>
      </c>
      <c r="D706" s="135" t="s">
        <v>2809</v>
      </c>
      <c r="E706" s="135"/>
      <c r="F706" s="135" t="s">
        <v>1434</v>
      </c>
      <c r="G706" s="269">
        <v>0.15024100000000001</v>
      </c>
      <c r="H706" s="268" t="s">
        <v>2810</v>
      </c>
      <c r="I706" s="135"/>
      <c r="J706" s="135"/>
      <c r="K706" s="251"/>
    </row>
    <row r="707" spans="2:11" outlineLevel="1" x14ac:dyDescent="0.35">
      <c r="B707" s="267" t="s">
        <v>1479</v>
      </c>
      <c r="C707" s="268" t="s">
        <v>2811</v>
      </c>
      <c r="D707" s="135" t="s">
        <v>2812</v>
      </c>
      <c r="E707" s="135"/>
      <c r="F707" s="135" t="s">
        <v>1434</v>
      </c>
      <c r="G707" s="269">
        <v>9.8189000000000012E-2</v>
      </c>
      <c r="H707" s="268" t="s">
        <v>2813</v>
      </c>
      <c r="I707" s="135"/>
      <c r="J707" s="135"/>
      <c r="K707" s="251"/>
    </row>
    <row r="708" spans="2:11" outlineLevel="1" x14ac:dyDescent="0.35">
      <c r="B708" s="267" t="s">
        <v>1479</v>
      </c>
      <c r="C708" s="268" t="s">
        <v>2811</v>
      </c>
      <c r="D708" s="135" t="s">
        <v>2814</v>
      </c>
      <c r="E708" s="135"/>
      <c r="F708" s="135" t="s">
        <v>1434</v>
      </c>
      <c r="G708" s="269">
        <v>0.69915300000000002</v>
      </c>
      <c r="H708" s="268" t="s">
        <v>2815</v>
      </c>
      <c r="I708" s="135"/>
      <c r="J708" s="135"/>
      <c r="K708" s="251"/>
    </row>
    <row r="709" spans="2:11" outlineLevel="1" x14ac:dyDescent="0.35">
      <c r="B709" s="267" t="s">
        <v>2398</v>
      </c>
      <c r="C709" s="268" t="s">
        <v>2399</v>
      </c>
      <c r="D709" s="135" t="s">
        <v>2816</v>
      </c>
      <c r="E709" s="135"/>
      <c r="F709" s="135" t="s">
        <v>1434</v>
      </c>
      <c r="G709" s="269">
        <v>9.9372000000000016E-2</v>
      </c>
      <c r="H709" s="268" t="s">
        <v>2817</v>
      </c>
      <c r="I709" s="135"/>
      <c r="J709" s="135"/>
      <c r="K709" s="251"/>
    </row>
    <row r="710" spans="2:11" outlineLevel="1" x14ac:dyDescent="0.35">
      <c r="B710" s="267" t="s">
        <v>2398</v>
      </c>
      <c r="C710" s="268" t="s">
        <v>2399</v>
      </c>
      <c r="D710" s="135" t="s">
        <v>2818</v>
      </c>
      <c r="E710" s="135"/>
      <c r="F710" s="135" t="s">
        <v>1434</v>
      </c>
      <c r="G710" s="269">
        <v>9.9372000000000016E-2</v>
      </c>
      <c r="H710" s="268" t="s">
        <v>2819</v>
      </c>
      <c r="I710" s="135"/>
      <c r="J710" s="135"/>
      <c r="K710" s="251"/>
    </row>
    <row r="711" spans="2:11" outlineLevel="1" x14ac:dyDescent="0.35">
      <c r="B711" s="267" t="s">
        <v>2398</v>
      </c>
      <c r="C711" s="268" t="s">
        <v>2399</v>
      </c>
      <c r="D711" s="135" t="s">
        <v>2820</v>
      </c>
      <c r="E711" s="135"/>
      <c r="F711" s="135" t="s">
        <v>1434</v>
      </c>
      <c r="G711" s="269">
        <v>8.5176000000000002E-2</v>
      </c>
      <c r="H711" s="268" t="s">
        <v>2821</v>
      </c>
      <c r="I711" s="135"/>
      <c r="J711" s="135"/>
      <c r="K711" s="251"/>
    </row>
    <row r="712" spans="2:11" outlineLevel="1" x14ac:dyDescent="0.35">
      <c r="B712" s="267" t="s">
        <v>2398</v>
      </c>
      <c r="C712" s="268" t="s">
        <v>2399</v>
      </c>
      <c r="D712" s="135" t="s">
        <v>2822</v>
      </c>
      <c r="E712" s="135"/>
      <c r="F712" s="135" t="s">
        <v>1434</v>
      </c>
      <c r="G712" s="269">
        <v>8.5176000000000002E-2</v>
      </c>
      <c r="H712" s="268" t="s">
        <v>2823</v>
      </c>
      <c r="I712" s="135"/>
      <c r="J712" s="135"/>
      <c r="K712" s="251"/>
    </row>
    <row r="713" spans="2:11" outlineLevel="1" x14ac:dyDescent="0.35">
      <c r="B713" s="267" t="s">
        <v>2398</v>
      </c>
      <c r="C713" s="268" t="s">
        <v>2399</v>
      </c>
      <c r="D713" s="135" t="s">
        <v>2824</v>
      </c>
      <c r="E713" s="135"/>
      <c r="F713" s="135" t="s">
        <v>1434</v>
      </c>
      <c r="G713" s="269">
        <v>8.5176000000000002E-2</v>
      </c>
      <c r="H713" s="268" t="s">
        <v>2825</v>
      </c>
      <c r="I713" s="135"/>
      <c r="J713" s="135"/>
      <c r="K713" s="251"/>
    </row>
    <row r="714" spans="2:11" outlineLevel="1" x14ac:dyDescent="0.35">
      <c r="B714" s="267" t="s">
        <v>2398</v>
      </c>
      <c r="C714" s="268" t="s">
        <v>2399</v>
      </c>
      <c r="D714" s="135" t="s">
        <v>2826</v>
      </c>
      <c r="E714" s="135"/>
      <c r="F714" s="135" t="s">
        <v>1434</v>
      </c>
      <c r="G714" s="269">
        <v>1.5379E-2</v>
      </c>
      <c r="H714" s="268" t="s">
        <v>2827</v>
      </c>
      <c r="I714" s="135"/>
      <c r="J714" s="135"/>
      <c r="K714" s="251"/>
    </row>
    <row r="715" spans="2:11" outlineLevel="1" x14ac:dyDescent="0.35">
      <c r="B715" s="267" t="s">
        <v>2398</v>
      </c>
      <c r="C715" s="268" t="s">
        <v>2399</v>
      </c>
      <c r="D715" s="135" t="s">
        <v>2828</v>
      </c>
      <c r="E715" s="135"/>
      <c r="F715" s="135" t="s">
        <v>1434</v>
      </c>
      <c r="G715" s="269">
        <v>0.18454800000000002</v>
      </c>
      <c r="H715" s="268" t="s">
        <v>2829</v>
      </c>
      <c r="I715" s="135"/>
      <c r="J715" s="135"/>
      <c r="K715" s="251"/>
    </row>
    <row r="716" spans="2:11" outlineLevel="1" x14ac:dyDescent="0.35">
      <c r="B716" s="267" t="s">
        <v>2398</v>
      </c>
      <c r="C716" s="268" t="s">
        <v>2399</v>
      </c>
      <c r="D716" s="135" t="s">
        <v>2830</v>
      </c>
      <c r="E716" s="135"/>
      <c r="F716" s="135" t="s">
        <v>1434</v>
      </c>
      <c r="G716" s="269">
        <v>0.18454800000000002</v>
      </c>
      <c r="H716" s="268" t="s">
        <v>2831</v>
      </c>
      <c r="I716" s="135"/>
      <c r="J716" s="135"/>
      <c r="K716" s="251"/>
    </row>
    <row r="717" spans="2:11" outlineLevel="1" x14ac:dyDescent="0.35">
      <c r="B717" s="267" t="s">
        <v>2398</v>
      </c>
      <c r="C717" s="268" t="s">
        <v>2399</v>
      </c>
      <c r="D717" s="135" t="s">
        <v>2832</v>
      </c>
      <c r="E717" s="135"/>
      <c r="F717" s="135" t="s">
        <v>1434</v>
      </c>
      <c r="G717" s="269">
        <v>0.18454800000000002</v>
      </c>
      <c r="H717" s="268" t="s">
        <v>2833</v>
      </c>
      <c r="I717" s="135"/>
      <c r="J717" s="135"/>
      <c r="K717" s="251"/>
    </row>
    <row r="718" spans="2:11" outlineLevel="1" x14ac:dyDescent="0.35">
      <c r="B718" s="267" t="s">
        <v>2398</v>
      </c>
      <c r="C718" s="268" t="s">
        <v>2399</v>
      </c>
      <c r="D718" s="135" t="s">
        <v>2834</v>
      </c>
      <c r="E718" s="135"/>
      <c r="F718" s="135" t="s">
        <v>1434</v>
      </c>
      <c r="G718" s="269">
        <v>0.18454800000000002</v>
      </c>
      <c r="H718" s="268" t="s">
        <v>2835</v>
      </c>
      <c r="I718" s="135"/>
      <c r="J718" s="135"/>
      <c r="K718" s="251"/>
    </row>
    <row r="719" spans="2:11" outlineLevel="1" x14ac:dyDescent="0.35">
      <c r="B719" s="267" t="s">
        <v>2398</v>
      </c>
      <c r="C719" s="268" t="s">
        <v>2399</v>
      </c>
      <c r="D719" s="135" t="s">
        <v>2836</v>
      </c>
      <c r="E719" s="135"/>
      <c r="F719" s="135" t="s">
        <v>1434</v>
      </c>
      <c r="G719" s="269">
        <v>0.16325400000000001</v>
      </c>
      <c r="H719" s="268" t="s">
        <v>2837</v>
      </c>
      <c r="I719" s="135"/>
      <c r="J719" s="135"/>
      <c r="K719" s="251"/>
    </row>
    <row r="720" spans="2:11" outlineLevel="1" x14ac:dyDescent="0.35">
      <c r="B720" s="267" t="s">
        <v>1479</v>
      </c>
      <c r="C720" s="268" t="s">
        <v>2811</v>
      </c>
      <c r="D720" s="135" t="s">
        <v>2838</v>
      </c>
      <c r="E720" s="135"/>
      <c r="F720" s="135" t="s">
        <v>1434</v>
      </c>
      <c r="G720" s="269">
        <v>0.69915300000000002</v>
      </c>
      <c r="H720" s="268" t="s">
        <v>2839</v>
      </c>
      <c r="I720" s="135"/>
      <c r="J720" s="135"/>
      <c r="K720" s="251"/>
    </row>
    <row r="721" spans="2:11" outlineLevel="1" x14ac:dyDescent="0.35">
      <c r="B721" s="267" t="s">
        <v>2398</v>
      </c>
      <c r="C721" s="268" t="s">
        <v>2399</v>
      </c>
      <c r="D721" s="135" t="s">
        <v>2840</v>
      </c>
      <c r="E721" s="135"/>
      <c r="F721" s="135" t="s">
        <v>1434</v>
      </c>
      <c r="G721" s="269">
        <v>0.16325400000000001</v>
      </c>
      <c r="H721" s="268" t="s">
        <v>2841</v>
      </c>
      <c r="I721" s="135"/>
      <c r="J721" s="135"/>
      <c r="K721" s="251"/>
    </row>
    <row r="722" spans="2:11" outlineLevel="1" x14ac:dyDescent="0.35">
      <c r="B722" s="267" t="s">
        <v>2398</v>
      </c>
      <c r="C722" s="268" t="s">
        <v>2399</v>
      </c>
      <c r="D722" s="135" t="s">
        <v>2842</v>
      </c>
      <c r="E722" s="135"/>
      <c r="F722" s="135" t="s">
        <v>1434</v>
      </c>
      <c r="G722" s="269">
        <v>0.19282900000000003</v>
      </c>
      <c r="H722" s="268" t="s">
        <v>2843</v>
      </c>
      <c r="I722" s="135"/>
      <c r="J722" s="135"/>
      <c r="K722" s="251"/>
    </row>
    <row r="723" spans="2:11" outlineLevel="1" x14ac:dyDescent="0.35">
      <c r="B723" s="267" t="s">
        <v>1479</v>
      </c>
      <c r="C723" s="268" t="s">
        <v>2811</v>
      </c>
      <c r="D723" s="135" t="s">
        <v>2844</v>
      </c>
      <c r="E723" s="135"/>
      <c r="F723" s="135" t="s">
        <v>1434</v>
      </c>
      <c r="G723" s="269">
        <v>0.69915300000000002</v>
      </c>
      <c r="H723" s="268" t="s">
        <v>2845</v>
      </c>
      <c r="I723" s="135"/>
      <c r="J723" s="135"/>
      <c r="K723" s="251"/>
    </row>
    <row r="724" spans="2:11" outlineLevel="1" x14ac:dyDescent="0.35">
      <c r="B724" s="267" t="s">
        <v>1423</v>
      </c>
      <c r="C724" s="268" t="s">
        <v>2412</v>
      </c>
      <c r="D724" s="135" t="s">
        <v>2846</v>
      </c>
      <c r="E724" s="135"/>
      <c r="F724" s="135" t="s">
        <v>1434</v>
      </c>
      <c r="G724" s="269">
        <v>0.17153499999999999</v>
      </c>
      <c r="H724" s="268" t="s">
        <v>2847</v>
      </c>
      <c r="I724" s="135"/>
      <c r="J724" s="135"/>
      <c r="K724" s="251"/>
    </row>
    <row r="725" spans="2:11" outlineLevel="1" x14ac:dyDescent="0.35">
      <c r="B725" s="267" t="s">
        <v>2398</v>
      </c>
      <c r="C725" s="268" t="s">
        <v>2399</v>
      </c>
      <c r="D725" s="135" t="s">
        <v>2848</v>
      </c>
      <c r="E725" s="135"/>
      <c r="F725" s="135" t="s">
        <v>1434</v>
      </c>
      <c r="G725" s="269">
        <v>0.36909600000000004</v>
      </c>
      <c r="H725" s="268" t="s">
        <v>2849</v>
      </c>
      <c r="I725" s="135"/>
      <c r="J725" s="135"/>
      <c r="K725" s="251"/>
    </row>
    <row r="726" spans="2:11" outlineLevel="1" x14ac:dyDescent="0.35">
      <c r="B726" s="267" t="s">
        <v>2228</v>
      </c>
      <c r="C726" s="268" t="s">
        <v>2229</v>
      </c>
      <c r="D726" s="135" t="s">
        <v>2850</v>
      </c>
      <c r="E726" s="135"/>
      <c r="F726" s="135" t="s">
        <v>1434</v>
      </c>
      <c r="G726" s="269">
        <v>9.9372000000000016E-2</v>
      </c>
      <c r="H726" s="268" t="s">
        <v>2851</v>
      </c>
      <c r="I726" s="135"/>
      <c r="J726" s="135"/>
      <c r="K726" s="251"/>
    </row>
    <row r="727" spans="2:11" outlineLevel="1" x14ac:dyDescent="0.35">
      <c r="B727" s="267" t="s">
        <v>2228</v>
      </c>
      <c r="C727" s="268" t="s">
        <v>2229</v>
      </c>
      <c r="D727" s="135" t="s">
        <v>2852</v>
      </c>
      <c r="E727" s="135"/>
      <c r="F727" s="135" t="s">
        <v>1434</v>
      </c>
      <c r="G727" s="269">
        <v>9.9372000000000016E-2</v>
      </c>
      <c r="H727" s="268" t="s">
        <v>2853</v>
      </c>
      <c r="I727" s="135"/>
      <c r="J727" s="135"/>
      <c r="K727" s="251"/>
    </row>
    <row r="728" spans="2:11" outlineLevel="1" x14ac:dyDescent="0.35">
      <c r="B728" s="267" t="s">
        <v>2398</v>
      </c>
      <c r="C728" s="268" t="s">
        <v>2399</v>
      </c>
      <c r="D728" s="135" t="s">
        <v>2854</v>
      </c>
      <c r="E728" s="135"/>
      <c r="F728" s="135" t="s">
        <v>1434</v>
      </c>
      <c r="G728" s="269">
        <v>0.36909600000000004</v>
      </c>
      <c r="H728" s="268" t="s">
        <v>2855</v>
      </c>
      <c r="I728" s="135"/>
      <c r="J728" s="135"/>
      <c r="K728" s="251"/>
    </row>
    <row r="729" spans="2:11" outlineLevel="1" x14ac:dyDescent="0.35">
      <c r="B729" s="267" t="s">
        <v>2398</v>
      </c>
      <c r="C729" s="268" t="s">
        <v>2399</v>
      </c>
      <c r="D729" s="135" t="s">
        <v>2856</v>
      </c>
      <c r="E729" s="135"/>
      <c r="F729" s="135" t="s">
        <v>1434</v>
      </c>
      <c r="G729" s="269">
        <v>0.36909600000000004</v>
      </c>
      <c r="H729" s="268" t="s">
        <v>2857</v>
      </c>
      <c r="I729" s="135"/>
      <c r="J729" s="135"/>
      <c r="K729" s="251"/>
    </row>
    <row r="730" spans="2:11" outlineLevel="1" x14ac:dyDescent="0.35">
      <c r="B730" s="267" t="s">
        <v>2228</v>
      </c>
      <c r="C730" s="268" t="s">
        <v>2229</v>
      </c>
      <c r="D730" s="135" t="s">
        <v>2858</v>
      </c>
      <c r="E730" s="135"/>
      <c r="F730" s="135" t="s">
        <v>1434</v>
      </c>
      <c r="G730" s="269">
        <v>9.3456999999999998E-2</v>
      </c>
      <c r="H730" s="268" t="s">
        <v>2859</v>
      </c>
      <c r="I730" s="135"/>
      <c r="J730" s="135"/>
      <c r="K730" s="251"/>
    </row>
    <row r="731" spans="2:11" outlineLevel="1" x14ac:dyDescent="0.35">
      <c r="B731" s="267" t="s">
        <v>2228</v>
      </c>
      <c r="C731" s="268" t="s">
        <v>2229</v>
      </c>
      <c r="D731" s="135" t="s">
        <v>2860</v>
      </c>
      <c r="E731" s="135"/>
      <c r="F731" s="135" t="s">
        <v>1434</v>
      </c>
      <c r="G731" s="269">
        <v>0.139594</v>
      </c>
      <c r="H731" s="268" t="s">
        <v>2861</v>
      </c>
      <c r="I731" s="135"/>
      <c r="J731" s="135"/>
      <c r="K731" s="251"/>
    </row>
    <row r="732" spans="2:11" outlineLevel="1" x14ac:dyDescent="0.35">
      <c r="B732" s="267" t="s">
        <v>2228</v>
      </c>
      <c r="C732" s="268" t="s">
        <v>2229</v>
      </c>
      <c r="D732" s="135" t="s">
        <v>2862</v>
      </c>
      <c r="E732" s="135"/>
      <c r="F732" s="135" t="s">
        <v>1434</v>
      </c>
      <c r="G732" s="269">
        <v>7.6895000000000005E-2</v>
      </c>
      <c r="H732" s="268" t="s">
        <v>2863</v>
      </c>
      <c r="I732" s="135"/>
      <c r="J732" s="135"/>
      <c r="K732" s="251"/>
    </row>
    <row r="733" spans="2:11" outlineLevel="1" x14ac:dyDescent="0.35">
      <c r="B733" s="267" t="s">
        <v>1479</v>
      </c>
      <c r="C733" s="268" t="s">
        <v>2811</v>
      </c>
      <c r="D733" s="135" t="s">
        <v>2864</v>
      </c>
      <c r="E733" s="135"/>
      <c r="F733" s="135" t="s">
        <v>1434</v>
      </c>
      <c r="G733" s="269">
        <v>0.69915300000000002</v>
      </c>
      <c r="H733" s="268" t="s">
        <v>2865</v>
      </c>
      <c r="I733" s="135"/>
      <c r="J733" s="135"/>
      <c r="K733" s="251"/>
    </row>
    <row r="734" spans="2:11" outlineLevel="1" x14ac:dyDescent="0.35">
      <c r="B734" s="267" t="s">
        <v>1479</v>
      </c>
      <c r="C734" s="268" t="s">
        <v>1480</v>
      </c>
      <c r="D734" s="135" t="s">
        <v>2866</v>
      </c>
      <c r="E734" s="135"/>
      <c r="F734" s="135" t="s">
        <v>1434</v>
      </c>
      <c r="G734" s="269">
        <v>0.205842</v>
      </c>
      <c r="H734" s="268" t="s">
        <v>2867</v>
      </c>
      <c r="I734" s="135"/>
      <c r="J734" s="135"/>
      <c r="K734" s="251"/>
    </row>
    <row r="735" spans="2:11" outlineLevel="1" x14ac:dyDescent="0.35">
      <c r="B735" s="267" t="s">
        <v>2228</v>
      </c>
      <c r="C735" s="268" t="s">
        <v>2868</v>
      </c>
      <c r="D735" s="135" t="s">
        <v>2869</v>
      </c>
      <c r="E735" s="135"/>
      <c r="F735" s="135" t="s">
        <v>1434</v>
      </c>
      <c r="G735" s="269">
        <v>0.21648900000000001</v>
      </c>
      <c r="H735" s="268" t="s">
        <v>2870</v>
      </c>
      <c r="I735" s="135"/>
      <c r="J735" s="135"/>
      <c r="K735" s="251"/>
    </row>
    <row r="736" spans="2:11" outlineLevel="1" x14ac:dyDescent="0.35">
      <c r="B736" s="267" t="s">
        <v>2398</v>
      </c>
      <c r="C736" s="268" t="s">
        <v>2399</v>
      </c>
      <c r="D736" s="135" t="s">
        <v>2871</v>
      </c>
      <c r="E736" s="135"/>
      <c r="F736" s="135" t="s">
        <v>1434</v>
      </c>
      <c r="G736" s="269">
        <v>0.36909600000000004</v>
      </c>
      <c r="H736" s="268" t="s">
        <v>2872</v>
      </c>
      <c r="I736" s="135"/>
      <c r="J736" s="135"/>
      <c r="K736" s="251"/>
    </row>
    <row r="737" spans="2:11" outlineLevel="1" x14ac:dyDescent="0.35">
      <c r="B737" s="267" t="s">
        <v>1479</v>
      </c>
      <c r="C737" s="268" t="s">
        <v>2811</v>
      </c>
      <c r="D737" s="135" t="s">
        <v>2873</v>
      </c>
      <c r="E737" s="135"/>
      <c r="F737" s="135" t="s">
        <v>1434</v>
      </c>
      <c r="G737" s="269">
        <v>0.60333000000000003</v>
      </c>
      <c r="H737" s="268" t="s">
        <v>2874</v>
      </c>
      <c r="I737" s="135"/>
      <c r="J737" s="135"/>
      <c r="K737" s="251"/>
    </row>
    <row r="738" spans="2:11" outlineLevel="1" x14ac:dyDescent="0.35">
      <c r="B738" s="267" t="s">
        <v>2228</v>
      </c>
      <c r="C738" s="268" t="s">
        <v>2868</v>
      </c>
      <c r="D738" s="135" t="s">
        <v>2875</v>
      </c>
      <c r="E738" s="135"/>
      <c r="F738" s="135" t="s">
        <v>1434</v>
      </c>
      <c r="G738" s="269">
        <v>0.16207100000000002</v>
      </c>
      <c r="H738" s="268" t="s">
        <v>2876</v>
      </c>
      <c r="I738" s="135"/>
      <c r="J738" s="135"/>
      <c r="K738" s="251"/>
    </row>
    <row r="739" spans="2:11" outlineLevel="1" x14ac:dyDescent="0.35">
      <c r="B739" s="267" t="s">
        <v>2228</v>
      </c>
      <c r="C739" s="268" t="s">
        <v>2868</v>
      </c>
      <c r="D739" s="135" t="s">
        <v>2877</v>
      </c>
      <c r="E739" s="135"/>
      <c r="F739" s="135" t="s">
        <v>1434</v>
      </c>
      <c r="G739" s="269">
        <v>0.17508399999999999</v>
      </c>
      <c r="H739" s="268" t="s">
        <v>2878</v>
      </c>
      <c r="I739" s="135"/>
      <c r="J739" s="135"/>
      <c r="K739" s="251"/>
    </row>
    <row r="740" spans="2:11" outlineLevel="1" x14ac:dyDescent="0.35">
      <c r="B740" s="267" t="s">
        <v>1479</v>
      </c>
      <c r="C740" s="268" t="s">
        <v>2811</v>
      </c>
      <c r="D740" s="135" t="s">
        <v>2879</v>
      </c>
      <c r="E740" s="135"/>
      <c r="F740" s="135" t="s">
        <v>1434</v>
      </c>
      <c r="G740" s="269">
        <v>0.60333000000000003</v>
      </c>
      <c r="H740" s="268" t="s">
        <v>2880</v>
      </c>
      <c r="I740" s="135"/>
      <c r="J740" s="135"/>
      <c r="K740" s="251"/>
    </row>
    <row r="741" spans="2:11" outlineLevel="1" x14ac:dyDescent="0.35">
      <c r="B741" s="267" t="s">
        <v>1479</v>
      </c>
      <c r="C741" s="268" t="s">
        <v>2811</v>
      </c>
      <c r="D741" s="135" t="s">
        <v>2881</v>
      </c>
      <c r="E741" s="135"/>
      <c r="F741" s="135" t="s">
        <v>1434</v>
      </c>
      <c r="G741" s="269">
        <v>0.60333000000000003</v>
      </c>
      <c r="H741" s="268" t="s">
        <v>2882</v>
      </c>
      <c r="I741" s="135"/>
      <c r="J741" s="135"/>
      <c r="K741" s="251"/>
    </row>
    <row r="742" spans="2:11" outlineLevel="1" x14ac:dyDescent="0.35">
      <c r="B742" s="267" t="s">
        <v>1479</v>
      </c>
      <c r="C742" s="268" t="s">
        <v>2811</v>
      </c>
      <c r="D742" s="135" t="s">
        <v>2883</v>
      </c>
      <c r="E742" s="135"/>
      <c r="F742" s="135" t="s">
        <v>1434</v>
      </c>
      <c r="G742" s="269">
        <v>0.60333000000000003</v>
      </c>
      <c r="H742" s="268" t="s">
        <v>2884</v>
      </c>
      <c r="I742" s="135"/>
      <c r="J742" s="135"/>
      <c r="K742" s="251"/>
    </row>
    <row r="743" spans="2:11" outlineLevel="1" x14ac:dyDescent="0.35">
      <c r="B743" s="267" t="s">
        <v>1479</v>
      </c>
      <c r="C743" s="268" t="s">
        <v>2811</v>
      </c>
      <c r="D743" s="135" t="s">
        <v>2885</v>
      </c>
      <c r="E743" s="135"/>
      <c r="F743" s="135" t="s">
        <v>1434</v>
      </c>
      <c r="G743" s="269">
        <v>0.32769100000000007</v>
      </c>
      <c r="H743" s="268" t="s">
        <v>2886</v>
      </c>
      <c r="I743" s="135"/>
      <c r="J743" s="135"/>
      <c r="K743" s="251"/>
    </row>
    <row r="744" spans="2:11" outlineLevel="1" x14ac:dyDescent="0.35">
      <c r="B744" s="267" t="s">
        <v>1479</v>
      </c>
      <c r="C744" s="268" t="s">
        <v>2811</v>
      </c>
      <c r="D744" s="135" t="s">
        <v>2887</v>
      </c>
      <c r="E744" s="135"/>
      <c r="F744" s="135" t="s">
        <v>1434</v>
      </c>
      <c r="G744" s="269">
        <v>0.28273700000000002</v>
      </c>
      <c r="H744" s="268" t="s">
        <v>2888</v>
      </c>
      <c r="I744" s="135"/>
      <c r="J744" s="135"/>
      <c r="K744" s="251"/>
    </row>
    <row r="745" spans="2:11" outlineLevel="1" x14ac:dyDescent="0.35">
      <c r="B745" s="267" t="s">
        <v>1479</v>
      </c>
      <c r="C745" s="268" t="s">
        <v>2811</v>
      </c>
      <c r="D745" s="135" t="s">
        <v>2889</v>
      </c>
      <c r="E745" s="135"/>
      <c r="F745" s="135" t="s">
        <v>1434</v>
      </c>
      <c r="G745" s="269">
        <v>0.28983500000000001</v>
      </c>
      <c r="H745" s="268" t="s">
        <v>2890</v>
      </c>
      <c r="I745" s="135"/>
      <c r="J745" s="135"/>
      <c r="K745" s="251"/>
    </row>
    <row r="746" spans="2:11" outlineLevel="1" x14ac:dyDescent="0.35">
      <c r="B746" s="267" t="s">
        <v>1479</v>
      </c>
      <c r="C746" s="268" t="s">
        <v>2811</v>
      </c>
      <c r="D746" s="135" t="s">
        <v>2891</v>
      </c>
      <c r="E746" s="135"/>
      <c r="F746" s="135" t="s">
        <v>1434</v>
      </c>
      <c r="G746" s="269">
        <v>0.28983500000000001</v>
      </c>
      <c r="H746" s="268" t="s">
        <v>2892</v>
      </c>
      <c r="I746" s="135"/>
      <c r="J746" s="135"/>
      <c r="K746" s="251"/>
    </row>
    <row r="747" spans="2:11" outlineLevel="1" x14ac:dyDescent="0.35">
      <c r="B747" s="267" t="s">
        <v>1479</v>
      </c>
      <c r="C747" s="268" t="s">
        <v>2811</v>
      </c>
      <c r="D747" s="135" t="s">
        <v>2893</v>
      </c>
      <c r="E747" s="135"/>
      <c r="F747" s="135" t="s">
        <v>1434</v>
      </c>
      <c r="G747" s="269">
        <v>0.28983500000000001</v>
      </c>
      <c r="H747" s="268" t="s">
        <v>2894</v>
      </c>
      <c r="I747" s="135"/>
      <c r="J747" s="135"/>
      <c r="K747" s="251"/>
    </row>
    <row r="748" spans="2:11" outlineLevel="1" x14ac:dyDescent="0.35">
      <c r="B748" s="267" t="s">
        <v>1479</v>
      </c>
      <c r="C748" s="268" t="s">
        <v>2811</v>
      </c>
      <c r="D748" s="135" t="s">
        <v>2895</v>
      </c>
      <c r="E748" s="135"/>
      <c r="F748" s="135" t="s">
        <v>1434</v>
      </c>
      <c r="G748" s="269">
        <v>0.28983500000000001</v>
      </c>
      <c r="H748" s="268" t="s">
        <v>2896</v>
      </c>
      <c r="I748" s="135"/>
      <c r="J748" s="135"/>
      <c r="K748" s="251"/>
    </row>
    <row r="749" spans="2:11" outlineLevel="1" x14ac:dyDescent="0.35">
      <c r="B749" s="267" t="s">
        <v>1479</v>
      </c>
      <c r="C749" s="268" t="s">
        <v>2811</v>
      </c>
      <c r="D749" s="135" t="s">
        <v>2897</v>
      </c>
      <c r="E749" s="135"/>
      <c r="F749" s="135" t="s">
        <v>1434</v>
      </c>
      <c r="G749" s="269">
        <v>0.28983500000000001</v>
      </c>
      <c r="H749" s="268" t="s">
        <v>2898</v>
      </c>
      <c r="I749" s="135"/>
      <c r="J749" s="135"/>
      <c r="K749" s="251"/>
    </row>
    <row r="750" spans="2:11" outlineLevel="1" x14ac:dyDescent="0.35">
      <c r="B750" s="267" t="s">
        <v>1479</v>
      </c>
      <c r="C750" s="268" t="s">
        <v>2811</v>
      </c>
      <c r="D750" s="135" t="s">
        <v>2899</v>
      </c>
      <c r="E750" s="135"/>
      <c r="F750" s="135" t="s">
        <v>1434</v>
      </c>
      <c r="G750" s="269">
        <v>0.221221</v>
      </c>
      <c r="H750" s="268" t="s">
        <v>2900</v>
      </c>
      <c r="I750" s="135"/>
      <c r="J750" s="135"/>
      <c r="K750" s="251"/>
    </row>
    <row r="751" spans="2:11" outlineLevel="1" x14ac:dyDescent="0.35">
      <c r="B751" s="267" t="s">
        <v>1479</v>
      </c>
      <c r="C751" s="268" t="s">
        <v>2811</v>
      </c>
      <c r="D751" s="135" t="s">
        <v>2901</v>
      </c>
      <c r="E751" s="135"/>
      <c r="F751" s="135" t="s">
        <v>1434</v>
      </c>
      <c r="G751" s="269">
        <v>0.33833799999999997</v>
      </c>
      <c r="H751" s="268" t="s">
        <v>2902</v>
      </c>
      <c r="I751" s="135"/>
      <c r="J751" s="135"/>
      <c r="K751" s="251"/>
    </row>
    <row r="752" spans="2:11" outlineLevel="1" x14ac:dyDescent="0.35">
      <c r="B752" s="267" t="s">
        <v>1479</v>
      </c>
      <c r="C752" s="268" t="s">
        <v>2811</v>
      </c>
      <c r="D752" s="135" t="s">
        <v>2903</v>
      </c>
      <c r="E752" s="135"/>
      <c r="F752" s="135" t="s">
        <v>1434</v>
      </c>
      <c r="G752" s="269">
        <v>0.67076099999999994</v>
      </c>
      <c r="H752" s="268" t="s">
        <v>2904</v>
      </c>
      <c r="I752" s="135"/>
      <c r="J752" s="135"/>
      <c r="K752" s="251"/>
    </row>
    <row r="753" spans="2:11" outlineLevel="1" x14ac:dyDescent="0.35">
      <c r="B753" s="267" t="s">
        <v>1479</v>
      </c>
      <c r="C753" s="268" t="s">
        <v>2811</v>
      </c>
      <c r="D753" s="135" t="s">
        <v>2905</v>
      </c>
      <c r="E753" s="135"/>
      <c r="F753" s="135" t="s">
        <v>1434</v>
      </c>
      <c r="G753" s="269">
        <v>0.64946700000000013</v>
      </c>
      <c r="H753" s="268" t="s">
        <v>2906</v>
      </c>
      <c r="I753" s="135"/>
      <c r="J753" s="135"/>
      <c r="K753" s="251"/>
    </row>
    <row r="754" spans="2:11" outlineLevel="1" x14ac:dyDescent="0.35">
      <c r="B754" s="267" t="s">
        <v>1479</v>
      </c>
      <c r="C754" s="268" t="s">
        <v>2811</v>
      </c>
      <c r="D754" s="135" t="s">
        <v>2907</v>
      </c>
      <c r="E754" s="135"/>
      <c r="F754" s="135" t="s">
        <v>1434</v>
      </c>
      <c r="G754" s="269">
        <v>0.79615900000000006</v>
      </c>
      <c r="H754" s="268" t="s">
        <v>2908</v>
      </c>
      <c r="I754" s="135"/>
      <c r="J754" s="135"/>
      <c r="K754" s="251"/>
    </row>
    <row r="755" spans="2:11" outlineLevel="1" x14ac:dyDescent="0.35">
      <c r="B755" s="267" t="s">
        <v>1479</v>
      </c>
      <c r="C755" s="268" t="s">
        <v>2811</v>
      </c>
      <c r="D755" s="135" t="s">
        <v>2909</v>
      </c>
      <c r="E755" s="135"/>
      <c r="F755" s="135" t="s">
        <v>1434</v>
      </c>
      <c r="G755" s="269">
        <v>0.43534400000000001</v>
      </c>
      <c r="H755" s="268" t="s">
        <v>2910</v>
      </c>
      <c r="I755" s="135"/>
      <c r="J755" s="135"/>
      <c r="K755" s="251"/>
    </row>
    <row r="756" spans="2:11" outlineLevel="1" x14ac:dyDescent="0.35">
      <c r="B756" s="267" t="s">
        <v>1479</v>
      </c>
      <c r="C756" s="268" t="s">
        <v>2811</v>
      </c>
      <c r="D756" s="135" t="s">
        <v>2911</v>
      </c>
      <c r="E756" s="135"/>
      <c r="F756" s="135" t="s">
        <v>1434</v>
      </c>
      <c r="G756" s="269">
        <v>0.246064</v>
      </c>
      <c r="H756" s="268" t="s">
        <v>2912</v>
      </c>
      <c r="I756" s="135"/>
      <c r="J756" s="135"/>
      <c r="K756" s="251"/>
    </row>
    <row r="757" spans="2:11" outlineLevel="1" x14ac:dyDescent="0.35">
      <c r="B757" s="267" t="s">
        <v>1479</v>
      </c>
      <c r="C757" s="268" t="s">
        <v>2811</v>
      </c>
      <c r="D757" s="135" t="s">
        <v>2913</v>
      </c>
      <c r="E757" s="135"/>
      <c r="F757" s="135" t="s">
        <v>1434</v>
      </c>
      <c r="G757" s="269">
        <v>0.246064</v>
      </c>
      <c r="H757" s="268" t="s">
        <v>2914</v>
      </c>
      <c r="I757" s="135"/>
      <c r="J757" s="135"/>
      <c r="K757" s="251"/>
    </row>
    <row r="758" spans="2:11" outlineLevel="1" x14ac:dyDescent="0.35">
      <c r="B758" s="267" t="s">
        <v>1479</v>
      </c>
      <c r="C758" s="268" t="s">
        <v>2811</v>
      </c>
      <c r="D758" s="135" t="s">
        <v>2915</v>
      </c>
      <c r="E758" s="135"/>
      <c r="F758" s="135" t="s">
        <v>1434</v>
      </c>
      <c r="G758" s="269">
        <v>0.22477000000000003</v>
      </c>
      <c r="H758" s="268" t="s">
        <v>2916</v>
      </c>
      <c r="I758" s="135"/>
      <c r="J758" s="135"/>
      <c r="K758" s="251"/>
    </row>
    <row r="759" spans="2:11" outlineLevel="1" x14ac:dyDescent="0.35">
      <c r="B759" s="267" t="s">
        <v>1479</v>
      </c>
      <c r="C759" s="268" t="s">
        <v>2811</v>
      </c>
      <c r="D759" s="135" t="s">
        <v>2917</v>
      </c>
      <c r="E759" s="135"/>
      <c r="F759" s="135" t="s">
        <v>1434</v>
      </c>
      <c r="G759" s="269">
        <v>0.304031</v>
      </c>
      <c r="H759" s="268" t="s">
        <v>2918</v>
      </c>
      <c r="I759" s="135"/>
      <c r="J759" s="135"/>
      <c r="K759" s="251"/>
    </row>
    <row r="760" spans="2:11" outlineLevel="1" x14ac:dyDescent="0.35">
      <c r="B760" s="267" t="s">
        <v>1479</v>
      </c>
      <c r="C760" s="268" t="s">
        <v>2811</v>
      </c>
      <c r="D760" s="135" t="s">
        <v>2919</v>
      </c>
      <c r="E760" s="135"/>
      <c r="F760" s="135" t="s">
        <v>1434</v>
      </c>
      <c r="G760" s="269">
        <v>0.67194399999999999</v>
      </c>
      <c r="H760" s="268" t="s">
        <v>2920</v>
      </c>
      <c r="I760" s="135"/>
      <c r="J760" s="135"/>
      <c r="K760" s="251"/>
    </row>
    <row r="761" spans="2:11" outlineLevel="1" x14ac:dyDescent="0.35">
      <c r="B761" s="267" t="s">
        <v>1479</v>
      </c>
      <c r="C761" s="268" t="s">
        <v>2811</v>
      </c>
      <c r="D761" s="135" t="s">
        <v>2921</v>
      </c>
      <c r="E761" s="135"/>
      <c r="F761" s="135" t="s">
        <v>1434</v>
      </c>
      <c r="G761" s="269">
        <v>0.67194399999999999</v>
      </c>
      <c r="H761" s="268" t="s">
        <v>2922</v>
      </c>
      <c r="I761" s="135"/>
      <c r="J761" s="135"/>
      <c r="K761" s="251"/>
    </row>
    <row r="762" spans="2:11" outlineLevel="1" x14ac:dyDescent="0.35">
      <c r="B762" s="267" t="s">
        <v>1479</v>
      </c>
      <c r="C762" s="268" t="s">
        <v>2811</v>
      </c>
      <c r="D762" s="135" t="s">
        <v>2923</v>
      </c>
      <c r="E762" s="135"/>
      <c r="F762" s="135" t="s">
        <v>1434</v>
      </c>
      <c r="G762" s="269">
        <v>0.67194399999999999</v>
      </c>
      <c r="H762" s="268" t="s">
        <v>2924</v>
      </c>
      <c r="I762" s="135"/>
      <c r="J762" s="135"/>
      <c r="K762" s="251"/>
    </row>
    <row r="763" spans="2:11" outlineLevel="1" x14ac:dyDescent="0.35">
      <c r="B763" s="267" t="s">
        <v>1479</v>
      </c>
      <c r="C763" s="268" t="s">
        <v>2811</v>
      </c>
      <c r="D763" s="135" t="s">
        <v>2925</v>
      </c>
      <c r="E763" s="135"/>
      <c r="F763" s="135" t="s">
        <v>1434</v>
      </c>
      <c r="G763" s="269">
        <v>0.67194399999999999</v>
      </c>
      <c r="H763" s="268" t="s">
        <v>2926</v>
      </c>
      <c r="I763" s="135"/>
      <c r="J763" s="135"/>
      <c r="K763" s="251"/>
    </row>
    <row r="764" spans="2:11" outlineLevel="1" x14ac:dyDescent="0.35">
      <c r="B764" s="267" t="s">
        <v>1479</v>
      </c>
      <c r="C764" s="268" t="s">
        <v>2811</v>
      </c>
      <c r="D764" s="135" t="s">
        <v>2927</v>
      </c>
      <c r="E764" s="135"/>
      <c r="F764" s="135" t="s">
        <v>1434</v>
      </c>
      <c r="G764" s="269">
        <v>8.3992999999999998E-2</v>
      </c>
      <c r="H764" s="268" t="s">
        <v>2928</v>
      </c>
      <c r="I764" s="135"/>
      <c r="J764" s="135"/>
      <c r="K764" s="251"/>
    </row>
    <row r="765" spans="2:11" outlineLevel="1" x14ac:dyDescent="0.35">
      <c r="B765" s="267" t="s">
        <v>1479</v>
      </c>
      <c r="C765" s="268" t="s">
        <v>2811</v>
      </c>
      <c r="D765" s="135" t="s">
        <v>2929</v>
      </c>
      <c r="E765" s="135"/>
      <c r="F765" s="135" t="s">
        <v>1434</v>
      </c>
      <c r="G765" s="269">
        <v>8.0444000000000015E-2</v>
      </c>
      <c r="H765" s="268" t="s">
        <v>2930</v>
      </c>
      <c r="I765" s="135"/>
      <c r="J765" s="135"/>
      <c r="K765" s="251"/>
    </row>
    <row r="766" spans="2:11" outlineLevel="1" x14ac:dyDescent="0.35">
      <c r="B766" s="267" t="s">
        <v>1479</v>
      </c>
      <c r="C766" s="268" t="s">
        <v>2811</v>
      </c>
      <c r="D766" s="135" t="s">
        <v>2931</v>
      </c>
      <c r="E766" s="135"/>
      <c r="F766" s="135" t="s">
        <v>1434</v>
      </c>
      <c r="G766" s="269">
        <v>7.3346000000000008E-2</v>
      </c>
      <c r="H766" s="268" t="s">
        <v>2932</v>
      </c>
      <c r="I766" s="135"/>
      <c r="J766" s="135"/>
      <c r="K766" s="251"/>
    </row>
    <row r="767" spans="2:11" outlineLevel="1" x14ac:dyDescent="0.35">
      <c r="B767" s="267" t="s">
        <v>1479</v>
      </c>
      <c r="C767" s="268" t="s">
        <v>2811</v>
      </c>
      <c r="D767" s="135" t="s">
        <v>2933</v>
      </c>
      <c r="E767" s="135"/>
      <c r="F767" s="135" t="s">
        <v>1434</v>
      </c>
      <c r="G767" s="269">
        <v>4.0222000000000008E-2</v>
      </c>
      <c r="H767" s="268" t="s">
        <v>2934</v>
      </c>
      <c r="I767" s="135"/>
      <c r="J767" s="135"/>
      <c r="K767" s="251"/>
    </row>
    <row r="768" spans="2:11" outlineLevel="1" x14ac:dyDescent="0.35">
      <c r="B768" s="267" t="s">
        <v>1479</v>
      </c>
      <c r="C768" s="268" t="s">
        <v>2811</v>
      </c>
      <c r="D768" s="135" t="s">
        <v>2935</v>
      </c>
      <c r="E768" s="135"/>
      <c r="F768" s="135" t="s">
        <v>1434</v>
      </c>
      <c r="G768" s="269">
        <v>0.41523300000000002</v>
      </c>
      <c r="H768" s="268" t="s">
        <v>2936</v>
      </c>
      <c r="I768" s="135"/>
      <c r="J768" s="135"/>
      <c r="K768" s="251"/>
    </row>
    <row r="769" spans="2:11" outlineLevel="1" x14ac:dyDescent="0.35">
      <c r="B769" s="267" t="s">
        <v>1479</v>
      </c>
      <c r="C769" s="268" t="s">
        <v>2811</v>
      </c>
      <c r="D769" s="135" t="s">
        <v>2937</v>
      </c>
      <c r="E769" s="135"/>
      <c r="F769" s="135" t="s">
        <v>1434</v>
      </c>
      <c r="G769" s="269">
        <v>0.41523300000000002</v>
      </c>
      <c r="H769" s="268" t="s">
        <v>2938</v>
      </c>
      <c r="I769" s="135"/>
      <c r="J769" s="135"/>
      <c r="K769" s="251"/>
    </row>
    <row r="770" spans="2:11" outlineLevel="1" x14ac:dyDescent="0.35">
      <c r="B770" s="267" t="s">
        <v>1479</v>
      </c>
      <c r="C770" s="268" t="s">
        <v>2811</v>
      </c>
      <c r="D770" s="135" t="s">
        <v>2939</v>
      </c>
      <c r="E770" s="135"/>
      <c r="F770" s="135" t="s">
        <v>1434</v>
      </c>
      <c r="G770" s="269">
        <v>0.41523300000000002</v>
      </c>
      <c r="H770" s="268" t="s">
        <v>2940</v>
      </c>
      <c r="I770" s="135"/>
      <c r="J770" s="135"/>
      <c r="K770" s="251"/>
    </row>
    <row r="771" spans="2:11" outlineLevel="1" x14ac:dyDescent="0.35">
      <c r="B771" s="267" t="s">
        <v>1479</v>
      </c>
      <c r="C771" s="268" t="s">
        <v>2811</v>
      </c>
      <c r="D771" s="135" t="s">
        <v>2941</v>
      </c>
      <c r="E771" s="135"/>
      <c r="F771" s="135" t="s">
        <v>1434</v>
      </c>
      <c r="G771" s="269">
        <v>0.15852200000000002</v>
      </c>
      <c r="H771" s="268" t="s">
        <v>2942</v>
      </c>
      <c r="I771" s="135"/>
      <c r="J771" s="135"/>
      <c r="K771" s="251"/>
    </row>
    <row r="772" spans="2:11" outlineLevel="1" x14ac:dyDescent="0.35">
      <c r="B772" s="267" t="s">
        <v>1479</v>
      </c>
      <c r="C772" s="268" t="s">
        <v>2811</v>
      </c>
      <c r="D772" s="135" t="s">
        <v>2943</v>
      </c>
      <c r="E772" s="135"/>
      <c r="F772" s="135" t="s">
        <v>1434</v>
      </c>
      <c r="G772" s="269">
        <v>0.15852200000000002</v>
      </c>
      <c r="H772" s="268" t="s">
        <v>2944</v>
      </c>
      <c r="I772" s="135"/>
      <c r="J772" s="135"/>
      <c r="K772" s="251"/>
    </row>
    <row r="773" spans="2:11" outlineLevel="1" x14ac:dyDescent="0.35">
      <c r="B773" s="267" t="s">
        <v>1479</v>
      </c>
      <c r="C773" s="268" t="s">
        <v>2811</v>
      </c>
      <c r="D773" s="135" t="s">
        <v>2945</v>
      </c>
      <c r="E773" s="135"/>
      <c r="F773" s="135" t="s">
        <v>1434</v>
      </c>
      <c r="G773" s="269">
        <v>6.3882000000000008E-2</v>
      </c>
      <c r="H773" s="268" t="s">
        <v>2946</v>
      </c>
      <c r="I773" s="135"/>
      <c r="J773" s="135"/>
      <c r="K773" s="251"/>
    </row>
    <row r="774" spans="2:11" outlineLevel="1" x14ac:dyDescent="0.35">
      <c r="B774" s="267" t="s">
        <v>1479</v>
      </c>
      <c r="C774" s="268" t="s">
        <v>2811</v>
      </c>
      <c r="D774" s="135" t="s">
        <v>2947</v>
      </c>
      <c r="E774" s="135"/>
      <c r="F774" s="135" t="s">
        <v>1434</v>
      </c>
      <c r="G774" s="269">
        <v>0.14787500000000001</v>
      </c>
      <c r="H774" s="268" t="s">
        <v>2948</v>
      </c>
      <c r="I774" s="135"/>
      <c r="J774" s="135"/>
      <c r="K774" s="251"/>
    </row>
    <row r="775" spans="2:11" outlineLevel="1" x14ac:dyDescent="0.35">
      <c r="B775" s="267" t="s">
        <v>1479</v>
      </c>
      <c r="C775" s="268" t="s">
        <v>2811</v>
      </c>
      <c r="D775" s="135" t="s">
        <v>2949</v>
      </c>
      <c r="E775" s="135"/>
      <c r="F775" s="135" t="s">
        <v>1434</v>
      </c>
      <c r="G775" s="269">
        <v>0.14787500000000001</v>
      </c>
      <c r="H775" s="268" t="s">
        <v>2950</v>
      </c>
      <c r="I775" s="135"/>
      <c r="J775" s="135"/>
      <c r="K775" s="251"/>
    </row>
    <row r="776" spans="2:11" outlineLevel="1" x14ac:dyDescent="0.35">
      <c r="B776" s="267" t="s">
        <v>1479</v>
      </c>
      <c r="C776" s="268" t="s">
        <v>2811</v>
      </c>
      <c r="D776" s="135" t="s">
        <v>2951</v>
      </c>
      <c r="E776" s="135"/>
      <c r="F776" s="135" t="s">
        <v>1434</v>
      </c>
      <c r="G776" s="269">
        <v>0.14787500000000001</v>
      </c>
      <c r="H776" s="268" t="s">
        <v>2952</v>
      </c>
      <c r="I776" s="135"/>
      <c r="J776" s="135"/>
      <c r="K776" s="251"/>
    </row>
    <row r="777" spans="2:11" outlineLevel="1" x14ac:dyDescent="0.35">
      <c r="B777" s="267" t="s">
        <v>1479</v>
      </c>
      <c r="C777" s="268" t="s">
        <v>2811</v>
      </c>
      <c r="D777" s="135" t="s">
        <v>2953</v>
      </c>
      <c r="E777" s="135"/>
      <c r="F777" s="135" t="s">
        <v>1434</v>
      </c>
      <c r="G777" s="269">
        <v>0.14787500000000001</v>
      </c>
      <c r="H777" s="268" t="s">
        <v>2954</v>
      </c>
      <c r="I777" s="135"/>
      <c r="J777" s="135"/>
      <c r="K777" s="251"/>
    </row>
    <row r="778" spans="2:11" outlineLevel="1" x14ac:dyDescent="0.35">
      <c r="B778" s="267" t="s">
        <v>1479</v>
      </c>
      <c r="C778" s="268" t="s">
        <v>2811</v>
      </c>
      <c r="D778" s="135" t="s">
        <v>2955</v>
      </c>
      <c r="E778" s="135"/>
      <c r="F778" s="135" t="s">
        <v>1434</v>
      </c>
      <c r="G778" s="269">
        <v>0.14787500000000001</v>
      </c>
      <c r="H778" s="268" t="s">
        <v>2956</v>
      </c>
      <c r="I778" s="135"/>
      <c r="J778" s="135"/>
      <c r="K778" s="251"/>
    </row>
    <row r="779" spans="2:11" outlineLevel="1" x14ac:dyDescent="0.35">
      <c r="B779" s="267" t="s">
        <v>1479</v>
      </c>
      <c r="C779" s="268" t="s">
        <v>2811</v>
      </c>
      <c r="D779" s="135" t="s">
        <v>2957</v>
      </c>
      <c r="E779" s="135"/>
      <c r="F779" s="135" t="s">
        <v>1434</v>
      </c>
      <c r="G779" s="269">
        <v>0.14787500000000001</v>
      </c>
      <c r="H779" s="268" t="s">
        <v>2958</v>
      </c>
      <c r="I779" s="135"/>
      <c r="J779" s="135"/>
      <c r="K779" s="251"/>
    </row>
    <row r="780" spans="2:11" outlineLevel="1" x14ac:dyDescent="0.35">
      <c r="B780" s="267" t="s">
        <v>1479</v>
      </c>
      <c r="C780" s="268" t="s">
        <v>2811</v>
      </c>
      <c r="D780" s="135" t="s">
        <v>2959</v>
      </c>
      <c r="E780" s="135"/>
      <c r="F780" s="135" t="s">
        <v>1434</v>
      </c>
      <c r="G780" s="269">
        <v>0.14787500000000001</v>
      </c>
      <c r="H780" s="268" t="s">
        <v>2960</v>
      </c>
      <c r="I780" s="135"/>
      <c r="J780" s="135"/>
      <c r="K780" s="251"/>
    </row>
    <row r="781" spans="2:11" outlineLevel="1" x14ac:dyDescent="0.35">
      <c r="B781" s="267" t="s">
        <v>1479</v>
      </c>
      <c r="C781" s="268" t="s">
        <v>2811</v>
      </c>
      <c r="D781" s="135" t="s">
        <v>2961</v>
      </c>
      <c r="E781" s="135"/>
      <c r="F781" s="135" t="s">
        <v>1434</v>
      </c>
      <c r="G781" s="269">
        <v>0.14787500000000001</v>
      </c>
      <c r="H781" s="268" t="s">
        <v>2962</v>
      </c>
      <c r="I781" s="135"/>
      <c r="J781" s="135"/>
      <c r="K781" s="251"/>
    </row>
    <row r="782" spans="2:11" outlineLevel="1" x14ac:dyDescent="0.35">
      <c r="B782" s="267" t="s">
        <v>1479</v>
      </c>
      <c r="C782" s="268" t="s">
        <v>2811</v>
      </c>
      <c r="D782" s="135" t="s">
        <v>2963</v>
      </c>
      <c r="E782" s="135"/>
      <c r="F782" s="135" t="s">
        <v>1434</v>
      </c>
      <c r="G782" s="269">
        <v>0.104104</v>
      </c>
      <c r="H782" s="268" t="s">
        <v>2964</v>
      </c>
      <c r="I782" s="135"/>
      <c r="J782" s="135"/>
      <c r="K782" s="251"/>
    </row>
    <row r="783" spans="2:11" outlineLevel="1" x14ac:dyDescent="0.35">
      <c r="B783" s="267" t="s">
        <v>1479</v>
      </c>
      <c r="C783" s="268" t="s">
        <v>2811</v>
      </c>
      <c r="D783" s="135" t="s">
        <v>2965</v>
      </c>
      <c r="E783" s="135"/>
      <c r="F783" s="135" t="s">
        <v>1434</v>
      </c>
      <c r="G783" s="269">
        <v>0.104104</v>
      </c>
      <c r="H783" s="268" t="s">
        <v>2966</v>
      </c>
      <c r="I783" s="135"/>
      <c r="J783" s="135"/>
      <c r="K783" s="251"/>
    </row>
    <row r="784" spans="2:11" outlineLevel="1" x14ac:dyDescent="0.35">
      <c r="B784" s="267" t="s">
        <v>1479</v>
      </c>
      <c r="C784" s="268" t="s">
        <v>2811</v>
      </c>
      <c r="D784" s="135" t="s">
        <v>2967</v>
      </c>
      <c r="E784" s="135"/>
      <c r="F784" s="135" t="s">
        <v>1434</v>
      </c>
      <c r="G784" s="269">
        <v>0.104104</v>
      </c>
      <c r="H784" s="268" t="s">
        <v>2968</v>
      </c>
      <c r="I784" s="135"/>
      <c r="J784" s="135"/>
      <c r="K784" s="251"/>
    </row>
    <row r="785" spans="2:11" outlineLevel="1" x14ac:dyDescent="0.35">
      <c r="B785" s="267" t="s">
        <v>1479</v>
      </c>
      <c r="C785" s="268" t="s">
        <v>2811</v>
      </c>
      <c r="D785" s="135" t="s">
        <v>2969</v>
      </c>
      <c r="E785" s="135"/>
      <c r="F785" s="135" t="s">
        <v>1434</v>
      </c>
      <c r="G785" s="269">
        <v>9.3456999999999998E-2</v>
      </c>
      <c r="H785" s="268" t="s">
        <v>2970</v>
      </c>
      <c r="I785" s="135"/>
      <c r="J785" s="135"/>
      <c r="K785" s="251"/>
    </row>
    <row r="786" spans="2:11" outlineLevel="1" x14ac:dyDescent="0.35">
      <c r="B786" s="267" t="s">
        <v>1479</v>
      </c>
      <c r="C786" s="268" t="s">
        <v>2811</v>
      </c>
      <c r="D786" s="135" t="s">
        <v>2971</v>
      </c>
      <c r="E786" s="135"/>
      <c r="F786" s="135" t="s">
        <v>1434</v>
      </c>
      <c r="G786" s="269">
        <v>0.15260700000000002</v>
      </c>
      <c r="H786" s="268" t="s">
        <v>2972</v>
      </c>
      <c r="I786" s="135"/>
      <c r="J786" s="135"/>
      <c r="K786" s="251"/>
    </row>
    <row r="787" spans="2:11" outlineLevel="1" x14ac:dyDescent="0.35">
      <c r="B787" s="267" t="s">
        <v>1479</v>
      </c>
      <c r="C787" s="268" t="s">
        <v>2811</v>
      </c>
      <c r="D787" s="135" t="s">
        <v>2973</v>
      </c>
      <c r="E787" s="135"/>
      <c r="F787" s="135" t="s">
        <v>1434</v>
      </c>
      <c r="G787" s="269">
        <v>0.15260700000000002</v>
      </c>
      <c r="H787" s="268" t="s">
        <v>2974</v>
      </c>
      <c r="I787" s="135"/>
      <c r="J787" s="135"/>
      <c r="K787" s="251"/>
    </row>
    <row r="788" spans="2:11" outlineLevel="1" x14ac:dyDescent="0.35">
      <c r="B788" s="267" t="s">
        <v>1479</v>
      </c>
      <c r="C788" s="268" t="s">
        <v>2811</v>
      </c>
      <c r="D788" s="135" t="s">
        <v>2975</v>
      </c>
      <c r="E788" s="135"/>
      <c r="F788" s="135" t="s">
        <v>1434</v>
      </c>
      <c r="G788" s="269">
        <v>0.15260700000000002</v>
      </c>
      <c r="H788" s="268" t="s">
        <v>2976</v>
      </c>
      <c r="I788" s="135"/>
      <c r="J788" s="135"/>
      <c r="K788" s="251"/>
    </row>
    <row r="789" spans="2:11" outlineLevel="1" x14ac:dyDescent="0.35">
      <c r="B789" s="267" t="s">
        <v>1479</v>
      </c>
      <c r="C789" s="268" t="s">
        <v>2811</v>
      </c>
      <c r="D789" s="135" t="s">
        <v>2977</v>
      </c>
      <c r="E789" s="135"/>
      <c r="F789" s="135" t="s">
        <v>1434</v>
      </c>
      <c r="G789" s="269">
        <v>0.15260700000000002</v>
      </c>
      <c r="H789" s="268" t="s">
        <v>2978</v>
      </c>
      <c r="I789" s="135"/>
      <c r="J789" s="135"/>
      <c r="K789" s="251"/>
    </row>
    <row r="790" spans="2:11" outlineLevel="1" x14ac:dyDescent="0.35">
      <c r="B790" s="267" t="s">
        <v>1479</v>
      </c>
      <c r="C790" s="268" t="s">
        <v>2811</v>
      </c>
      <c r="D790" s="135" t="s">
        <v>2979</v>
      </c>
      <c r="E790" s="135"/>
      <c r="F790" s="135" t="s">
        <v>1434</v>
      </c>
      <c r="G790" s="269">
        <v>0.15260700000000002</v>
      </c>
      <c r="H790" s="268" t="s">
        <v>2980</v>
      </c>
      <c r="I790" s="135"/>
      <c r="J790" s="135"/>
      <c r="K790" s="251"/>
    </row>
    <row r="791" spans="2:11" outlineLevel="1" x14ac:dyDescent="0.35">
      <c r="B791" s="267" t="s">
        <v>1479</v>
      </c>
      <c r="C791" s="268" t="s">
        <v>2811</v>
      </c>
      <c r="D791" s="135" t="s">
        <v>2981</v>
      </c>
      <c r="E791" s="135"/>
      <c r="F791" s="135" t="s">
        <v>1434</v>
      </c>
      <c r="G791" s="269">
        <v>0.15260700000000002</v>
      </c>
      <c r="H791" s="268" t="s">
        <v>2982</v>
      </c>
      <c r="I791" s="135"/>
      <c r="J791" s="135"/>
      <c r="K791" s="251"/>
    </row>
    <row r="792" spans="2:11" outlineLevel="1" x14ac:dyDescent="0.35">
      <c r="B792" s="267" t="s">
        <v>1479</v>
      </c>
      <c r="C792" s="268" t="s">
        <v>2811</v>
      </c>
      <c r="D792" s="135" t="s">
        <v>2983</v>
      </c>
      <c r="E792" s="135"/>
      <c r="F792" s="135" t="s">
        <v>1434</v>
      </c>
      <c r="G792" s="269">
        <v>0.15260700000000002</v>
      </c>
      <c r="H792" s="268" t="s">
        <v>2984</v>
      </c>
      <c r="I792" s="135"/>
      <c r="J792" s="135"/>
      <c r="K792" s="251"/>
    </row>
    <row r="793" spans="2:11" outlineLevel="1" x14ac:dyDescent="0.35">
      <c r="B793" s="267" t="s">
        <v>1479</v>
      </c>
      <c r="C793" s="268" t="s">
        <v>2811</v>
      </c>
      <c r="D793" s="135" t="s">
        <v>2985</v>
      </c>
      <c r="E793" s="135"/>
      <c r="F793" s="135" t="s">
        <v>1434</v>
      </c>
      <c r="G793" s="269">
        <v>8.8724999999999998E-2</v>
      </c>
      <c r="H793" s="268" t="s">
        <v>2986</v>
      </c>
      <c r="I793" s="135"/>
      <c r="J793" s="135"/>
      <c r="K793" s="251"/>
    </row>
    <row r="794" spans="2:11" outlineLevel="1" x14ac:dyDescent="0.35">
      <c r="B794" s="267" t="s">
        <v>1479</v>
      </c>
      <c r="C794" s="268" t="s">
        <v>2811</v>
      </c>
      <c r="D794" s="135" t="s">
        <v>2987</v>
      </c>
      <c r="E794" s="135"/>
      <c r="F794" s="135" t="s">
        <v>1434</v>
      </c>
      <c r="G794" s="269">
        <v>0.14432600000000001</v>
      </c>
      <c r="H794" s="268" t="s">
        <v>2988</v>
      </c>
      <c r="I794" s="135"/>
      <c r="J794" s="135"/>
      <c r="K794" s="251"/>
    </row>
    <row r="795" spans="2:11" outlineLevel="1" x14ac:dyDescent="0.35">
      <c r="B795" s="267" t="s">
        <v>1479</v>
      </c>
      <c r="C795" s="268" t="s">
        <v>2811</v>
      </c>
      <c r="D795" s="135" t="s">
        <v>2989</v>
      </c>
      <c r="E795" s="135"/>
      <c r="F795" s="135" t="s">
        <v>1434</v>
      </c>
      <c r="G795" s="269">
        <v>0.14432600000000001</v>
      </c>
      <c r="H795" s="268" t="s">
        <v>2990</v>
      </c>
      <c r="I795" s="135"/>
      <c r="J795" s="135"/>
      <c r="K795" s="251"/>
    </row>
    <row r="796" spans="2:11" outlineLevel="1" x14ac:dyDescent="0.35">
      <c r="B796" s="267" t="s">
        <v>1479</v>
      </c>
      <c r="C796" s="268" t="s">
        <v>2811</v>
      </c>
      <c r="D796" s="135" t="s">
        <v>2991</v>
      </c>
      <c r="E796" s="135"/>
      <c r="F796" s="135" t="s">
        <v>1434</v>
      </c>
      <c r="G796" s="269">
        <v>8.8724999999999998E-2</v>
      </c>
      <c r="H796" s="268" t="s">
        <v>2992</v>
      </c>
      <c r="I796" s="135"/>
      <c r="J796" s="135"/>
      <c r="K796" s="251"/>
    </row>
    <row r="797" spans="2:11" outlineLevel="1" x14ac:dyDescent="0.35">
      <c r="B797" s="267" t="s">
        <v>1479</v>
      </c>
      <c r="C797" s="268" t="s">
        <v>2811</v>
      </c>
      <c r="D797" s="135" t="s">
        <v>2993</v>
      </c>
      <c r="E797" s="135"/>
      <c r="F797" s="135" t="s">
        <v>1434</v>
      </c>
      <c r="G797" s="269">
        <v>8.8724999999999998E-2</v>
      </c>
      <c r="H797" s="268" t="s">
        <v>2994</v>
      </c>
      <c r="I797" s="135"/>
      <c r="J797" s="135"/>
      <c r="K797" s="251"/>
    </row>
    <row r="798" spans="2:11" outlineLevel="1" x14ac:dyDescent="0.35">
      <c r="B798" s="267" t="s">
        <v>1479</v>
      </c>
      <c r="C798" s="268" t="s">
        <v>2811</v>
      </c>
      <c r="D798" s="135" t="s">
        <v>2995</v>
      </c>
      <c r="E798" s="135"/>
      <c r="F798" s="135" t="s">
        <v>1434</v>
      </c>
      <c r="G798" s="269">
        <v>0.25197900000000001</v>
      </c>
      <c r="H798" s="268" t="s">
        <v>2996</v>
      </c>
      <c r="I798" s="135"/>
      <c r="J798" s="135"/>
      <c r="K798" s="251"/>
    </row>
    <row r="799" spans="2:11" outlineLevel="1" x14ac:dyDescent="0.35">
      <c r="B799" s="267" t="s">
        <v>1479</v>
      </c>
      <c r="C799" s="268" t="s">
        <v>2811</v>
      </c>
      <c r="D799" s="135" t="s">
        <v>2997</v>
      </c>
      <c r="E799" s="135"/>
      <c r="F799" s="135" t="s">
        <v>1434</v>
      </c>
      <c r="G799" s="269">
        <v>3.9039000000000004E-2</v>
      </c>
      <c r="H799" s="268" t="s">
        <v>2998</v>
      </c>
      <c r="I799" s="135"/>
      <c r="J799" s="135"/>
      <c r="K799" s="251"/>
    </row>
    <row r="800" spans="2:11" outlineLevel="1" x14ac:dyDescent="0.35">
      <c r="B800" s="267" t="s">
        <v>1479</v>
      </c>
      <c r="C800" s="268" t="s">
        <v>2811</v>
      </c>
      <c r="D800" s="135" t="s">
        <v>2999</v>
      </c>
      <c r="E800" s="135"/>
      <c r="F800" s="135" t="s">
        <v>1434</v>
      </c>
      <c r="G800" s="269">
        <v>3.9039000000000004E-2</v>
      </c>
      <c r="H800" s="268" t="s">
        <v>3000</v>
      </c>
      <c r="I800" s="135"/>
      <c r="J800" s="135"/>
      <c r="K800" s="251"/>
    </row>
    <row r="801" spans="2:11" outlineLevel="1" x14ac:dyDescent="0.35">
      <c r="B801" s="267" t="s">
        <v>1479</v>
      </c>
      <c r="C801" s="268" t="s">
        <v>2811</v>
      </c>
      <c r="D801" s="135" t="s">
        <v>3001</v>
      </c>
      <c r="E801" s="135"/>
      <c r="F801" s="135" t="s">
        <v>1434</v>
      </c>
      <c r="G801" s="269">
        <v>3.9039000000000004E-2</v>
      </c>
      <c r="H801" s="268" t="s">
        <v>3002</v>
      </c>
      <c r="I801" s="135"/>
      <c r="J801" s="135"/>
      <c r="K801" s="251"/>
    </row>
    <row r="802" spans="2:11" outlineLevel="1" x14ac:dyDescent="0.35">
      <c r="B802" s="267" t="s">
        <v>1479</v>
      </c>
      <c r="C802" s="268" t="s">
        <v>2811</v>
      </c>
      <c r="D802" s="135" t="s">
        <v>3003</v>
      </c>
      <c r="E802" s="135"/>
      <c r="F802" s="135" t="s">
        <v>1434</v>
      </c>
      <c r="G802" s="269">
        <v>0.139594</v>
      </c>
      <c r="H802" s="268" t="s">
        <v>3004</v>
      </c>
      <c r="I802" s="135"/>
      <c r="J802" s="135"/>
      <c r="K802" s="251"/>
    </row>
    <row r="803" spans="2:11" outlineLevel="1" x14ac:dyDescent="0.35">
      <c r="B803" s="267" t="s">
        <v>1479</v>
      </c>
      <c r="C803" s="268" t="s">
        <v>2811</v>
      </c>
      <c r="D803" s="135" t="s">
        <v>3005</v>
      </c>
      <c r="E803" s="135"/>
      <c r="F803" s="135" t="s">
        <v>1434</v>
      </c>
      <c r="G803" s="269">
        <v>0.139594</v>
      </c>
      <c r="H803" s="268" t="s">
        <v>3006</v>
      </c>
      <c r="I803" s="135"/>
      <c r="J803" s="135"/>
      <c r="K803" s="251"/>
    </row>
    <row r="804" spans="2:11" outlineLevel="1" x14ac:dyDescent="0.35">
      <c r="B804" s="267" t="s">
        <v>1479</v>
      </c>
      <c r="C804" s="268" t="s">
        <v>2811</v>
      </c>
      <c r="D804" s="135" t="s">
        <v>3007</v>
      </c>
      <c r="E804" s="135"/>
      <c r="F804" s="135" t="s">
        <v>1434</v>
      </c>
      <c r="G804" s="269">
        <v>0.139594</v>
      </c>
      <c r="H804" s="268" t="s">
        <v>3008</v>
      </c>
      <c r="I804" s="135"/>
      <c r="J804" s="135"/>
      <c r="K804" s="251"/>
    </row>
    <row r="805" spans="2:11" outlineLevel="1" x14ac:dyDescent="0.35">
      <c r="B805" s="267" t="s">
        <v>2228</v>
      </c>
      <c r="C805" s="268" t="s">
        <v>2868</v>
      </c>
      <c r="D805" s="135" t="s">
        <v>3009</v>
      </c>
      <c r="E805" s="135"/>
      <c r="F805" s="135" t="s">
        <v>1434</v>
      </c>
      <c r="G805" s="269">
        <v>0.126581</v>
      </c>
      <c r="H805" s="268" t="s">
        <v>3010</v>
      </c>
      <c r="I805" s="135"/>
      <c r="J805" s="135"/>
      <c r="K805" s="251"/>
    </row>
    <row r="806" spans="2:11" outlineLevel="1" x14ac:dyDescent="0.35">
      <c r="B806" s="267" t="s">
        <v>2228</v>
      </c>
      <c r="C806" s="268" t="s">
        <v>2868</v>
      </c>
      <c r="D806" s="135" t="s">
        <v>3011</v>
      </c>
      <c r="E806" s="135"/>
      <c r="F806" s="135" t="s">
        <v>1434</v>
      </c>
      <c r="G806" s="269">
        <v>0.11475100000000001</v>
      </c>
      <c r="H806" s="268" t="s">
        <v>3012</v>
      </c>
      <c r="I806" s="135"/>
      <c r="J806" s="135"/>
      <c r="K806" s="251"/>
    </row>
    <row r="807" spans="2:11" outlineLevel="1" x14ac:dyDescent="0.35">
      <c r="B807" s="267" t="s">
        <v>1479</v>
      </c>
      <c r="C807" s="268" t="s">
        <v>2811</v>
      </c>
      <c r="D807" s="135" t="s">
        <v>3013</v>
      </c>
      <c r="E807" s="135"/>
      <c r="F807" s="135" t="s">
        <v>1434</v>
      </c>
      <c r="G807" s="269">
        <v>0.139594</v>
      </c>
      <c r="H807" s="268" t="s">
        <v>3014</v>
      </c>
      <c r="I807" s="135"/>
      <c r="J807" s="135"/>
      <c r="K807" s="251"/>
    </row>
    <row r="808" spans="2:11" outlineLevel="1" x14ac:dyDescent="0.35">
      <c r="B808" s="267" t="s">
        <v>2228</v>
      </c>
      <c r="C808" s="268" t="s">
        <v>2868</v>
      </c>
      <c r="D808" s="135" t="s">
        <v>3015</v>
      </c>
      <c r="E808" s="135"/>
      <c r="F808" s="135" t="s">
        <v>1434</v>
      </c>
      <c r="G808" s="269">
        <v>9.1091000000000005E-2</v>
      </c>
      <c r="H808" s="268" t="s">
        <v>3016</v>
      </c>
      <c r="I808" s="135"/>
      <c r="J808" s="135"/>
      <c r="K808" s="251"/>
    </row>
    <row r="809" spans="2:11" outlineLevel="1" x14ac:dyDescent="0.35">
      <c r="B809" s="267" t="s">
        <v>1479</v>
      </c>
      <c r="C809" s="268" t="s">
        <v>2811</v>
      </c>
      <c r="D809" s="135" t="s">
        <v>3017</v>
      </c>
      <c r="E809" s="135"/>
      <c r="F809" s="135" t="s">
        <v>1434</v>
      </c>
      <c r="G809" s="269">
        <v>0.139594</v>
      </c>
      <c r="H809" s="268" t="s">
        <v>3018</v>
      </c>
      <c r="I809" s="135"/>
      <c r="J809" s="135"/>
      <c r="K809" s="251"/>
    </row>
    <row r="810" spans="2:11" outlineLevel="1" x14ac:dyDescent="0.35">
      <c r="B810" s="267" t="s">
        <v>2228</v>
      </c>
      <c r="C810" s="268" t="s">
        <v>2868</v>
      </c>
      <c r="D810" s="135" t="s">
        <v>3019</v>
      </c>
      <c r="E810" s="135"/>
      <c r="F810" s="135" t="s">
        <v>1434</v>
      </c>
      <c r="G810" s="269">
        <v>0.102921</v>
      </c>
      <c r="H810" s="268" t="s">
        <v>3020</v>
      </c>
      <c r="I810" s="135"/>
      <c r="J810" s="135"/>
      <c r="K810" s="251"/>
    </row>
    <row r="811" spans="2:11" outlineLevel="1" x14ac:dyDescent="0.35">
      <c r="B811" s="267" t="s">
        <v>1479</v>
      </c>
      <c r="C811" s="268" t="s">
        <v>2811</v>
      </c>
      <c r="D811" s="135" t="s">
        <v>3021</v>
      </c>
      <c r="E811" s="135"/>
      <c r="F811" s="135" t="s">
        <v>1434</v>
      </c>
      <c r="G811" s="269">
        <v>0.121849</v>
      </c>
      <c r="H811" s="268" t="s">
        <v>3022</v>
      </c>
      <c r="I811" s="135"/>
      <c r="J811" s="135"/>
      <c r="K811" s="251"/>
    </row>
    <row r="812" spans="2:11" outlineLevel="1" x14ac:dyDescent="0.35">
      <c r="B812" s="267" t="s">
        <v>1479</v>
      </c>
      <c r="C812" s="268" t="s">
        <v>2811</v>
      </c>
      <c r="D812" s="135" t="s">
        <v>3023</v>
      </c>
      <c r="E812" s="135"/>
      <c r="F812" s="135" t="s">
        <v>1434</v>
      </c>
      <c r="G812" s="269">
        <v>0.121849</v>
      </c>
      <c r="H812" s="268" t="s">
        <v>3024</v>
      </c>
      <c r="I812" s="135"/>
      <c r="J812" s="135"/>
      <c r="K812" s="251"/>
    </row>
    <row r="813" spans="2:11" outlineLevel="1" x14ac:dyDescent="0.35">
      <c r="B813" s="267" t="s">
        <v>1479</v>
      </c>
      <c r="C813" s="268" t="s">
        <v>2811</v>
      </c>
      <c r="D813" s="135" t="s">
        <v>3025</v>
      </c>
      <c r="E813" s="135"/>
      <c r="F813" s="135" t="s">
        <v>1434</v>
      </c>
      <c r="G813" s="269">
        <v>0.121849</v>
      </c>
      <c r="H813" s="268" t="s">
        <v>3026</v>
      </c>
      <c r="I813" s="135"/>
      <c r="J813" s="135"/>
      <c r="K813" s="251"/>
    </row>
    <row r="814" spans="2:11" outlineLevel="1" x14ac:dyDescent="0.35">
      <c r="B814" s="267" t="s">
        <v>1479</v>
      </c>
      <c r="C814" s="268" t="s">
        <v>2811</v>
      </c>
      <c r="D814" s="135" t="s">
        <v>3027</v>
      </c>
      <c r="E814" s="135"/>
      <c r="F814" s="135" t="s">
        <v>1434</v>
      </c>
      <c r="G814" s="269">
        <v>9.4640000000000002E-2</v>
      </c>
      <c r="H814" s="268" t="s">
        <v>3028</v>
      </c>
      <c r="I814" s="135"/>
      <c r="J814" s="135"/>
      <c r="K814" s="251"/>
    </row>
    <row r="815" spans="2:11" outlineLevel="1" x14ac:dyDescent="0.35">
      <c r="B815" s="267" t="s">
        <v>1479</v>
      </c>
      <c r="C815" s="268" t="s">
        <v>2811</v>
      </c>
      <c r="D815" s="135" t="s">
        <v>3029</v>
      </c>
      <c r="E815" s="135"/>
      <c r="F815" s="135" t="s">
        <v>1434</v>
      </c>
      <c r="G815" s="269">
        <v>9.4640000000000002E-2</v>
      </c>
      <c r="H815" s="268" t="s">
        <v>3030</v>
      </c>
      <c r="I815" s="135"/>
      <c r="J815" s="135"/>
      <c r="K815" s="251"/>
    </row>
    <row r="816" spans="2:11" outlineLevel="1" x14ac:dyDescent="0.35">
      <c r="B816" s="267" t="s">
        <v>1479</v>
      </c>
      <c r="C816" s="268" t="s">
        <v>2811</v>
      </c>
      <c r="D816" s="135" t="s">
        <v>3031</v>
      </c>
      <c r="E816" s="135"/>
      <c r="F816" s="135" t="s">
        <v>1434</v>
      </c>
      <c r="G816" s="269">
        <v>9.4640000000000002E-2</v>
      </c>
      <c r="H816" s="268" t="s">
        <v>3032</v>
      </c>
      <c r="I816" s="135"/>
      <c r="J816" s="135"/>
      <c r="K816" s="251"/>
    </row>
    <row r="817" spans="2:11" outlineLevel="1" x14ac:dyDescent="0.35">
      <c r="B817" s="267" t="s">
        <v>1479</v>
      </c>
      <c r="C817" s="268" t="s">
        <v>2811</v>
      </c>
      <c r="D817" s="135" t="s">
        <v>3033</v>
      </c>
      <c r="E817" s="135"/>
      <c r="F817" s="135" t="s">
        <v>1434</v>
      </c>
      <c r="G817" s="269">
        <v>9.4640000000000002E-2</v>
      </c>
      <c r="H817" s="268" t="s">
        <v>3034</v>
      </c>
      <c r="I817" s="135"/>
      <c r="J817" s="135"/>
      <c r="K817" s="251"/>
    </row>
    <row r="818" spans="2:11" outlineLevel="1" x14ac:dyDescent="0.35">
      <c r="B818" s="267" t="s">
        <v>1479</v>
      </c>
      <c r="C818" s="268" t="s">
        <v>2811</v>
      </c>
      <c r="D818" s="135" t="s">
        <v>3035</v>
      </c>
      <c r="E818" s="135"/>
      <c r="F818" s="135" t="s">
        <v>1434</v>
      </c>
      <c r="G818" s="269">
        <v>0.19756100000000001</v>
      </c>
      <c r="H818" s="268" t="s">
        <v>3036</v>
      </c>
      <c r="I818" s="135"/>
      <c r="J818" s="135"/>
      <c r="K818" s="251"/>
    </row>
    <row r="819" spans="2:11" outlineLevel="1" x14ac:dyDescent="0.35">
      <c r="B819" s="267" t="s">
        <v>1479</v>
      </c>
      <c r="C819" s="268" t="s">
        <v>2811</v>
      </c>
      <c r="D819" s="135" t="s">
        <v>3037</v>
      </c>
      <c r="E819" s="135"/>
      <c r="F819" s="135" t="s">
        <v>1434</v>
      </c>
      <c r="G819" s="269">
        <v>0.19756100000000001</v>
      </c>
      <c r="H819" s="268" t="s">
        <v>3038</v>
      </c>
      <c r="I819" s="135"/>
      <c r="J819" s="135"/>
      <c r="K819" s="251"/>
    </row>
    <row r="820" spans="2:11" outlineLevel="1" x14ac:dyDescent="0.35">
      <c r="B820" s="267" t="s">
        <v>1479</v>
      </c>
      <c r="C820" s="268" t="s">
        <v>2811</v>
      </c>
      <c r="D820" s="135" t="s">
        <v>3039</v>
      </c>
      <c r="E820" s="135"/>
      <c r="F820" s="135" t="s">
        <v>1434</v>
      </c>
      <c r="G820" s="269">
        <v>0.19756100000000001</v>
      </c>
      <c r="H820" s="268" t="s">
        <v>3040</v>
      </c>
      <c r="I820" s="135"/>
      <c r="J820" s="135"/>
      <c r="K820" s="251"/>
    </row>
    <row r="821" spans="2:11" outlineLevel="1" x14ac:dyDescent="0.35">
      <c r="B821" s="267" t="s">
        <v>1479</v>
      </c>
      <c r="C821" s="268" t="s">
        <v>2811</v>
      </c>
      <c r="D821" s="135" t="s">
        <v>3041</v>
      </c>
      <c r="E821" s="135"/>
      <c r="F821" s="135" t="s">
        <v>1434</v>
      </c>
      <c r="G821" s="269">
        <v>0.19756100000000001</v>
      </c>
      <c r="H821" s="268" t="s">
        <v>3042</v>
      </c>
      <c r="I821" s="135"/>
      <c r="J821" s="135"/>
      <c r="K821" s="251"/>
    </row>
    <row r="822" spans="2:11" outlineLevel="1" x14ac:dyDescent="0.35">
      <c r="B822" s="267" t="s">
        <v>1479</v>
      </c>
      <c r="C822" s="268" t="s">
        <v>2811</v>
      </c>
      <c r="D822" s="135" t="s">
        <v>3043</v>
      </c>
      <c r="E822" s="135"/>
      <c r="F822" s="135" t="s">
        <v>1434</v>
      </c>
      <c r="G822" s="269">
        <v>0.19756100000000001</v>
      </c>
      <c r="H822" s="268" t="s">
        <v>3044</v>
      </c>
      <c r="I822" s="135"/>
      <c r="J822" s="135"/>
      <c r="K822" s="251"/>
    </row>
    <row r="823" spans="2:11" outlineLevel="1" x14ac:dyDescent="0.35">
      <c r="B823" s="267" t="s">
        <v>1479</v>
      </c>
      <c r="C823" s="268" t="s">
        <v>2811</v>
      </c>
      <c r="D823" s="135" t="s">
        <v>3045</v>
      </c>
      <c r="E823" s="135"/>
      <c r="F823" s="135" t="s">
        <v>1434</v>
      </c>
      <c r="G823" s="269">
        <v>0.14314299999999999</v>
      </c>
      <c r="H823" s="268" t="s">
        <v>3046</v>
      </c>
      <c r="I823" s="135"/>
      <c r="J823" s="135"/>
      <c r="K823" s="251"/>
    </row>
    <row r="824" spans="2:11" outlineLevel="1" x14ac:dyDescent="0.35">
      <c r="B824" s="267" t="s">
        <v>1479</v>
      </c>
      <c r="C824" s="268" t="s">
        <v>2811</v>
      </c>
      <c r="D824" s="135" t="s">
        <v>3047</v>
      </c>
      <c r="E824" s="135"/>
      <c r="F824" s="135" t="s">
        <v>1434</v>
      </c>
      <c r="G824" s="269">
        <v>0.14314299999999999</v>
      </c>
      <c r="H824" s="268" t="s">
        <v>3048</v>
      </c>
      <c r="I824" s="135"/>
      <c r="J824" s="135"/>
      <c r="K824" s="251"/>
    </row>
    <row r="825" spans="2:11" outlineLevel="1" x14ac:dyDescent="0.35">
      <c r="B825" s="267" t="s">
        <v>2228</v>
      </c>
      <c r="C825" s="268" t="s">
        <v>2868</v>
      </c>
      <c r="D825" s="135" t="s">
        <v>3049</v>
      </c>
      <c r="E825" s="135"/>
      <c r="F825" s="135" t="s">
        <v>1434</v>
      </c>
      <c r="G825" s="269">
        <v>0.102921</v>
      </c>
      <c r="H825" s="268" t="s">
        <v>3050</v>
      </c>
      <c r="I825" s="135"/>
      <c r="J825" s="135"/>
      <c r="K825" s="251"/>
    </row>
    <row r="826" spans="2:11" outlineLevel="1" x14ac:dyDescent="0.35">
      <c r="B826" s="267" t="s">
        <v>2228</v>
      </c>
      <c r="C826" s="268" t="s">
        <v>2868</v>
      </c>
      <c r="D826" s="135" t="s">
        <v>3051</v>
      </c>
      <c r="E826" s="135"/>
      <c r="F826" s="135" t="s">
        <v>1434</v>
      </c>
      <c r="G826" s="269">
        <v>3.9039000000000004E-2</v>
      </c>
      <c r="H826" s="268" t="s">
        <v>3052</v>
      </c>
      <c r="I826" s="135"/>
      <c r="J826" s="135"/>
      <c r="K826" s="251"/>
    </row>
    <row r="827" spans="2:11" outlineLevel="1" x14ac:dyDescent="0.35">
      <c r="B827" s="267" t="s">
        <v>2228</v>
      </c>
      <c r="C827" s="268" t="s">
        <v>3053</v>
      </c>
      <c r="D827" s="135" t="s">
        <v>3054</v>
      </c>
      <c r="E827" s="135"/>
      <c r="F827" s="135" t="s">
        <v>1434</v>
      </c>
      <c r="G827" s="269">
        <v>0.23778300000000002</v>
      </c>
      <c r="H827" s="268" t="s">
        <v>3055</v>
      </c>
      <c r="I827" s="135"/>
      <c r="J827" s="135"/>
      <c r="K827" s="251"/>
    </row>
    <row r="828" spans="2:11" outlineLevel="1" x14ac:dyDescent="0.35">
      <c r="B828" s="267" t="s">
        <v>2228</v>
      </c>
      <c r="C828" s="268" t="s">
        <v>3053</v>
      </c>
      <c r="D828" s="135" t="s">
        <v>3056</v>
      </c>
      <c r="E828" s="135"/>
      <c r="F828" s="135" t="s">
        <v>1434</v>
      </c>
      <c r="G828" s="269">
        <v>0.25434499999999999</v>
      </c>
      <c r="H828" s="268" t="s">
        <v>3057</v>
      </c>
      <c r="I828" s="135"/>
      <c r="J828" s="135"/>
      <c r="K828" s="251"/>
    </row>
    <row r="829" spans="2:11" outlineLevel="1" x14ac:dyDescent="0.35">
      <c r="B829" s="267" t="s">
        <v>2228</v>
      </c>
      <c r="C829" s="268" t="s">
        <v>3053</v>
      </c>
      <c r="D829" s="135" t="s">
        <v>3058</v>
      </c>
      <c r="E829" s="135"/>
      <c r="F829" s="135" t="s">
        <v>1434</v>
      </c>
      <c r="G829" s="269">
        <v>0.13486200000000001</v>
      </c>
      <c r="H829" s="268" t="s">
        <v>3059</v>
      </c>
      <c r="I829" s="135"/>
      <c r="J829" s="135"/>
      <c r="K829" s="251"/>
    </row>
    <row r="830" spans="2:11" outlineLevel="1" x14ac:dyDescent="0.35">
      <c r="B830" s="267" t="s">
        <v>2228</v>
      </c>
      <c r="C830" s="268" t="s">
        <v>3053</v>
      </c>
      <c r="D830" s="135" t="s">
        <v>3060</v>
      </c>
      <c r="E830" s="135"/>
      <c r="F830" s="135" t="s">
        <v>1434</v>
      </c>
      <c r="G830" s="269">
        <v>0.15852200000000002</v>
      </c>
      <c r="H830" s="268" t="s">
        <v>3061</v>
      </c>
      <c r="I830" s="135"/>
      <c r="J830" s="135"/>
      <c r="K830" s="251"/>
    </row>
    <row r="831" spans="2:11" outlineLevel="1" x14ac:dyDescent="0.35">
      <c r="B831" s="267" t="s">
        <v>2228</v>
      </c>
      <c r="C831" s="268" t="s">
        <v>3053</v>
      </c>
      <c r="D831" s="135" t="s">
        <v>3062</v>
      </c>
      <c r="E831" s="135"/>
      <c r="F831" s="135" t="s">
        <v>1434</v>
      </c>
      <c r="G831" s="269">
        <v>0.42469699999999999</v>
      </c>
      <c r="H831" s="268" t="s">
        <v>3063</v>
      </c>
      <c r="I831" s="135"/>
      <c r="J831" s="135"/>
      <c r="K831" s="251"/>
    </row>
    <row r="832" spans="2:11" outlineLevel="1" x14ac:dyDescent="0.35">
      <c r="B832" s="267" t="s">
        <v>2228</v>
      </c>
      <c r="C832" s="268" t="s">
        <v>3053</v>
      </c>
      <c r="D832" s="135" t="s">
        <v>3064</v>
      </c>
      <c r="E832" s="135"/>
      <c r="F832" s="135" t="s">
        <v>1434</v>
      </c>
      <c r="G832" s="269">
        <v>0.13013</v>
      </c>
      <c r="H832" s="268" t="s">
        <v>3065</v>
      </c>
      <c r="I832" s="135"/>
      <c r="J832" s="135"/>
      <c r="K832" s="251"/>
    </row>
    <row r="833" spans="2:11" outlineLevel="1" x14ac:dyDescent="0.35">
      <c r="B833" s="267" t="s">
        <v>2228</v>
      </c>
      <c r="C833" s="268" t="s">
        <v>3053</v>
      </c>
      <c r="D833" s="135" t="s">
        <v>3066</v>
      </c>
      <c r="E833" s="135"/>
      <c r="F833" s="135" t="s">
        <v>1434</v>
      </c>
      <c r="G833" s="269">
        <v>0.13013</v>
      </c>
      <c r="H833" s="268" t="s">
        <v>3067</v>
      </c>
      <c r="I833" s="135"/>
      <c r="J833" s="135"/>
      <c r="K833" s="251"/>
    </row>
    <row r="834" spans="2:11" outlineLevel="1" x14ac:dyDescent="0.35">
      <c r="B834" s="267" t="s">
        <v>1479</v>
      </c>
      <c r="C834" s="268" t="s">
        <v>2811</v>
      </c>
      <c r="D834" s="135" t="s">
        <v>3068</v>
      </c>
      <c r="E834" s="135"/>
      <c r="F834" s="135" t="s">
        <v>1434</v>
      </c>
      <c r="G834" s="269">
        <v>0.14314299999999999</v>
      </c>
      <c r="H834" s="268" t="s">
        <v>3069</v>
      </c>
      <c r="I834" s="135"/>
      <c r="J834" s="135"/>
      <c r="K834" s="251"/>
    </row>
    <row r="835" spans="2:11" outlineLevel="1" x14ac:dyDescent="0.35">
      <c r="B835" s="267" t="s">
        <v>2228</v>
      </c>
      <c r="C835" s="268" t="s">
        <v>3053</v>
      </c>
      <c r="D835" s="135" t="s">
        <v>3070</v>
      </c>
      <c r="E835" s="135"/>
      <c r="F835" s="135" t="s">
        <v>1434</v>
      </c>
      <c r="G835" s="269">
        <v>9.7006000000000009E-2</v>
      </c>
      <c r="H835" s="268" t="s">
        <v>3071</v>
      </c>
      <c r="I835" s="135"/>
      <c r="J835" s="135"/>
      <c r="K835" s="251"/>
    </row>
    <row r="836" spans="2:11" outlineLevel="1" x14ac:dyDescent="0.35">
      <c r="B836" s="267" t="s">
        <v>2228</v>
      </c>
      <c r="C836" s="268" t="s">
        <v>3053</v>
      </c>
      <c r="D836" s="135" t="s">
        <v>3072</v>
      </c>
      <c r="E836" s="135"/>
      <c r="F836" s="135" t="s">
        <v>1434</v>
      </c>
      <c r="G836" s="269">
        <v>0.19874400000000003</v>
      </c>
      <c r="H836" s="268" t="s">
        <v>3073</v>
      </c>
      <c r="I836" s="135"/>
      <c r="J836" s="135"/>
      <c r="K836" s="251"/>
    </row>
    <row r="837" spans="2:11" outlineLevel="1" x14ac:dyDescent="0.35">
      <c r="B837" s="267" t="s">
        <v>1479</v>
      </c>
      <c r="C837" s="268" t="s">
        <v>2811</v>
      </c>
      <c r="D837" s="135" t="s">
        <v>3074</v>
      </c>
      <c r="E837" s="135"/>
      <c r="F837" s="135" t="s">
        <v>1434</v>
      </c>
      <c r="G837" s="269">
        <v>0.15024100000000001</v>
      </c>
      <c r="H837" s="268" t="s">
        <v>3075</v>
      </c>
      <c r="I837" s="135"/>
      <c r="J837" s="135"/>
      <c r="K837" s="251"/>
    </row>
    <row r="838" spans="2:11" outlineLevel="1" x14ac:dyDescent="0.35">
      <c r="B838" s="267" t="s">
        <v>1479</v>
      </c>
      <c r="C838" s="268" t="s">
        <v>2811</v>
      </c>
      <c r="D838" s="135" t="s">
        <v>3076</v>
      </c>
      <c r="E838" s="135"/>
      <c r="F838" s="135" t="s">
        <v>1434</v>
      </c>
      <c r="G838" s="269">
        <v>0.17153499999999999</v>
      </c>
      <c r="H838" s="268" t="s">
        <v>3077</v>
      </c>
      <c r="I838" s="135"/>
      <c r="J838" s="135"/>
      <c r="K838" s="251"/>
    </row>
    <row r="839" spans="2:11" outlineLevel="1" x14ac:dyDescent="0.35">
      <c r="B839" s="267" t="s">
        <v>1479</v>
      </c>
      <c r="C839" s="268" t="s">
        <v>2811</v>
      </c>
      <c r="D839" s="135" t="s">
        <v>3078</v>
      </c>
      <c r="E839" s="135"/>
      <c r="F839" s="135" t="s">
        <v>1434</v>
      </c>
      <c r="G839" s="269">
        <v>0.183365</v>
      </c>
      <c r="H839" s="268" t="s">
        <v>3079</v>
      </c>
      <c r="I839" s="135"/>
      <c r="J839" s="135"/>
      <c r="K839" s="251"/>
    </row>
    <row r="840" spans="2:11" outlineLevel="1" x14ac:dyDescent="0.35">
      <c r="B840" s="267" t="s">
        <v>1479</v>
      </c>
      <c r="C840" s="268" t="s">
        <v>2811</v>
      </c>
      <c r="D840" s="135" t="s">
        <v>3080</v>
      </c>
      <c r="E840" s="135"/>
      <c r="F840" s="135" t="s">
        <v>1434</v>
      </c>
      <c r="G840" s="269">
        <v>0.15024100000000001</v>
      </c>
      <c r="H840" s="268" t="s">
        <v>3081</v>
      </c>
      <c r="I840" s="135"/>
      <c r="J840" s="135"/>
      <c r="K840" s="251"/>
    </row>
    <row r="841" spans="2:11" outlineLevel="1" x14ac:dyDescent="0.35">
      <c r="B841" s="267" t="s">
        <v>2398</v>
      </c>
      <c r="C841" s="268" t="s">
        <v>2399</v>
      </c>
      <c r="D841" s="135" t="s">
        <v>3082</v>
      </c>
      <c r="E841" s="135"/>
      <c r="F841" s="135" t="s">
        <v>1434</v>
      </c>
      <c r="G841" s="269">
        <v>0.36909600000000004</v>
      </c>
      <c r="H841" s="268" t="s">
        <v>3083</v>
      </c>
      <c r="I841" s="135"/>
      <c r="J841" s="135"/>
      <c r="K841" s="251"/>
    </row>
    <row r="842" spans="2:11" outlineLevel="1" x14ac:dyDescent="0.35">
      <c r="B842" s="267" t="s">
        <v>1479</v>
      </c>
      <c r="C842" s="268" t="s">
        <v>2811</v>
      </c>
      <c r="D842" s="135" t="s">
        <v>3084</v>
      </c>
      <c r="E842" s="135"/>
      <c r="F842" s="135" t="s">
        <v>1434</v>
      </c>
      <c r="G842" s="269">
        <v>0.15024100000000001</v>
      </c>
      <c r="H842" s="268" t="s">
        <v>3085</v>
      </c>
      <c r="I842" s="135"/>
      <c r="J842" s="135"/>
      <c r="K842" s="251"/>
    </row>
    <row r="843" spans="2:11" outlineLevel="1" x14ac:dyDescent="0.35">
      <c r="B843" s="267" t="s">
        <v>1479</v>
      </c>
      <c r="C843" s="268" t="s">
        <v>2811</v>
      </c>
      <c r="D843" s="135" t="s">
        <v>3086</v>
      </c>
      <c r="E843" s="135"/>
      <c r="F843" s="135" t="s">
        <v>1434</v>
      </c>
      <c r="G843" s="269">
        <v>0.15024100000000001</v>
      </c>
      <c r="H843" s="268" t="s">
        <v>3087</v>
      </c>
      <c r="I843" s="135"/>
      <c r="J843" s="135"/>
      <c r="K843" s="251"/>
    </row>
    <row r="844" spans="2:11" outlineLevel="1" x14ac:dyDescent="0.35">
      <c r="B844" s="267" t="s">
        <v>1479</v>
      </c>
      <c r="C844" s="268" t="s">
        <v>2811</v>
      </c>
      <c r="D844" s="135" t="s">
        <v>3088</v>
      </c>
      <c r="E844" s="135"/>
      <c r="F844" s="135" t="s">
        <v>1434</v>
      </c>
      <c r="G844" s="269">
        <v>0.10647</v>
      </c>
      <c r="H844" s="268" t="s">
        <v>3089</v>
      </c>
      <c r="I844" s="135"/>
      <c r="J844" s="135"/>
      <c r="K844" s="251"/>
    </row>
    <row r="845" spans="2:11" outlineLevel="1" x14ac:dyDescent="0.35">
      <c r="B845" s="267" t="s">
        <v>1479</v>
      </c>
      <c r="C845" s="268" t="s">
        <v>2811</v>
      </c>
      <c r="D845" s="135" t="s">
        <v>3090</v>
      </c>
      <c r="E845" s="135"/>
      <c r="F845" s="135" t="s">
        <v>1434</v>
      </c>
      <c r="G845" s="269">
        <v>0.10647</v>
      </c>
      <c r="H845" s="268" t="s">
        <v>3091</v>
      </c>
      <c r="I845" s="135"/>
      <c r="J845" s="135"/>
      <c r="K845" s="251"/>
    </row>
    <row r="846" spans="2:11" outlineLevel="1" x14ac:dyDescent="0.35">
      <c r="B846" s="267" t="s">
        <v>1479</v>
      </c>
      <c r="C846" s="268" t="s">
        <v>2811</v>
      </c>
      <c r="D846" s="135" t="s">
        <v>3092</v>
      </c>
      <c r="E846" s="135"/>
      <c r="F846" s="135" t="s">
        <v>1434</v>
      </c>
      <c r="G846" s="269">
        <v>0.10647</v>
      </c>
      <c r="H846" s="268" t="s">
        <v>3093</v>
      </c>
      <c r="I846" s="135"/>
      <c r="J846" s="135"/>
      <c r="K846" s="251"/>
    </row>
    <row r="847" spans="2:11" outlineLevel="1" x14ac:dyDescent="0.35">
      <c r="B847" s="267" t="s">
        <v>1479</v>
      </c>
      <c r="C847" s="268" t="s">
        <v>2811</v>
      </c>
      <c r="D847" s="135" t="s">
        <v>3094</v>
      </c>
      <c r="E847" s="135"/>
      <c r="F847" s="135" t="s">
        <v>1434</v>
      </c>
      <c r="G847" s="269">
        <v>0.10647</v>
      </c>
      <c r="H847" s="268" t="s">
        <v>3095</v>
      </c>
      <c r="I847" s="135"/>
      <c r="J847" s="135"/>
      <c r="K847" s="251"/>
    </row>
    <row r="848" spans="2:11" outlineLevel="1" x14ac:dyDescent="0.35">
      <c r="B848" s="267" t="s">
        <v>1479</v>
      </c>
      <c r="C848" s="268" t="s">
        <v>2811</v>
      </c>
      <c r="D848" s="135" t="s">
        <v>3096</v>
      </c>
      <c r="E848" s="135"/>
      <c r="F848" s="135" t="s">
        <v>1434</v>
      </c>
      <c r="G848" s="269">
        <v>0.16562000000000002</v>
      </c>
      <c r="H848" s="268" t="s">
        <v>3097</v>
      </c>
      <c r="I848" s="135"/>
      <c r="J848" s="135"/>
      <c r="K848" s="251"/>
    </row>
    <row r="849" spans="2:11" outlineLevel="1" x14ac:dyDescent="0.35">
      <c r="B849" s="267" t="s">
        <v>1479</v>
      </c>
      <c r="C849" s="268" t="s">
        <v>2811</v>
      </c>
      <c r="D849" s="135" t="s">
        <v>3098</v>
      </c>
      <c r="E849" s="135"/>
      <c r="F849" s="135" t="s">
        <v>1434</v>
      </c>
      <c r="G849" s="269">
        <v>0.101738</v>
      </c>
      <c r="H849" s="268" t="s">
        <v>3099</v>
      </c>
      <c r="I849" s="135"/>
      <c r="J849" s="135"/>
      <c r="K849" s="251"/>
    </row>
    <row r="850" spans="2:11" outlineLevel="1" x14ac:dyDescent="0.35">
      <c r="B850" s="267" t="s">
        <v>1479</v>
      </c>
      <c r="C850" s="268" t="s">
        <v>2811</v>
      </c>
      <c r="D850" s="135" t="s">
        <v>3100</v>
      </c>
      <c r="E850" s="135"/>
      <c r="F850" s="135" t="s">
        <v>1434</v>
      </c>
      <c r="G850" s="269">
        <v>0.101738</v>
      </c>
      <c r="H850" s="268" t="s">
        <v>3101</v>
      </c>
      <c r="I850" s="135"/>
      <c r="J850" s="135"/>
      <c r="K850" s="251"/>
    </row>
    <row r="851" spans="2:11" outlineLevel="1" x14ac:dyDescent="0.35">
      <c r="B851" s="267" t="s">
        <v>1479</v>
      </c>
      <c r="C851" s="268" t="s">
        <v>2811</v>
      </c>
      <c r="D851" s="135" t="s">
        <v>3102</v>
      </c>
      <c r="E851" s="135"/>
      <c r="F851" s="135" t="s">
        <v>1434</v>
      </c>
      <c r="G851" s="269">
        <v>0.101738</v>
      </c>
      <c r="H851" s="268" t="s">
        <v>3103</v>
      </c>
      <c r="I851" s="135"/>
      <c r="J851" s="135"/>
      <c r="K851" s="251"/>
    </row>
    <row r="852" spans="2:11" outlineLevel="1" x14ac:dyDescent="0.35">
      <c r="B852" s="267" t="s">
        <v>2398</v>
      </c>
      <c r="C852" s="268" t="s">
        <v>2399</v>
      </c>
      <c r="D852" s="135" t="s">
        <v>3104</v>
      </c>
      <c r="E852" s="135"/>
      <c r="F852" s="135" t="s">
        <v>1434</v>
      </c>
      <c r="G852" s="269">
        <v>0.21648900000000001</v>
      </c>
      <c r="H852" s="268" t="s">
        <v>3105</v>
      </c>
      <c r="I852" s="135"/>
      <c r="J852" s="135"/>
      <c r="K852" s="251"/>
    </row>
    <row r="853" spans="2:11" outlineLevel="1" x14ac:dyDescent="0.35">
      <c r="B853" s="267" t="s">
        <v>1479</v>
      </c>
      <c r="C853" s="268" t="s">
        <v>2811</v>
      </c>
      <c r="D853" s="135" t="s">
        <v>3106</v>
      </c>
      <c r="E853" s="135"/>
      <c r="F853" s="135" t="s">
        <v>1434</v>
      </c>
      <c r="G853" s="269">
        <v>0.101738</v>
      </c>
      <c r="H853" s="268" t="s">
        <v>3107</v>
      </c>
      <c r="I853" s="135"/>
      <c r="J853" s="135"/>
      <c r="K853" s="251"/>
    </row>
    <row r="854" spans="2:11" outlineLevel="1" x14ac:dyDescent="0.35">
      <c r="B854" s="267" t="s">
        <v>1479</v>
      </c>
      <c r="C854" s="268" t="s">
        <v>2811</v>
      </c>
      <c r="D854" s="135" t="s">
        <v>3108</v>
      </c>
      <c r="E854" s="135"/>
      <c r="F854" s="135" t="s">
        <v>1434</v>
      </c>
      <c r="G854" s="269">
        <v>0.101738</v>
      </c>
      <c r="H854" s="268" t="s">
        <v>3109</v>
      </c>
      <c r="I854" s="135"/>
      <c r="J854" s="135"/>
      <c r="K854" s="251"/>
    </row>
    <row r="855" spans="2:11" outlineLevel="1" x14ac:dyDescent="0.35">
      <c r="B855" s="267" t="s">
        <v>1479</v>
      </c>
      <c r="C855" s="268" t="s">
        <v>2811</v>
      </c>
      <c r="D855" s="135" t="s">
        <v>3110</v>
      </c>
      <c r="E855" s="135"/>
      <c r="F855" s="135" t="s">
        <v>1434</v>
      </c>
      <c r="G855" s="269">
        <v>0.12894700000000001</v>
      </c>
      <c r="H855" s="268" t="s">
        <v>3111</v>
      </c>
      <c r="I855" s="135"/>
      <c r="J855" s="135"/>
      <c r="K855" s="251"/>
    </row>
    <row r="856" spans="2:11" outlineLevel="1" x14ac:dyDescent="0.35">
      <c r="B856" s="267" t="s">
        <v>1479</v>
      </c>
      <c r="C856" s="268" t="s">
        <v>2811</v>
      </c>
      <c r="D856" s="135" t="s">
        <v>3112</v>
      </c>
      <c r="E856" s="135"/>
      <c r="F856" s="135" t="s">
        <v>1434</v>
      </c>
      <c r="G856" s="269">
        <v>0.12894700000000001</v>
      </c>
      <c r="H856" s="268" t="s">
        <v>3113</v>
      </c>
      <c r="I856" s="135"/>
      <c r="J856" s="135"/>
      <c r="K856" s="251"/>
    </row>
    <row r="857" spans="2:11" outlineLevel="1" x14ac:dyDescent="0.35">
      <c r="B857" s="267" t="s">
        <v>1479</v>
      </c>
      <c r="C857" s="268" t="s">
        <v>2811</v>
      </c>
      <c r="D857" s="135" t="s">
        <v>3114</v>
      </c>
      <c r="E857" s="135"/>
      <c r="F857" s="135" t="s">
        <v>1434</v>
      </c>
      <c r="G857" s="269">
        <v>4.0222000000000008E-2</v>
      </c>
      <c r="H857" s="268" t="s">
        <v>3115</v>
      </c>
      <c r="I857" s="135"/>
      <c r="J857" s="135"/>
      <c r="K857" s="251"/>
    </row>
    <row r="858" spans="2:11" outlineLevel="1" x14ac:dyDescent="0.35">
      <c r="B858" s="267" t="s">
        <v>1479</v>
      </c>
      <c r="C858" s="268" t="s">
        <v>2811</v>
      </c>
      <c r="D858" s="135" t="s">
        <v>3116</v>
      </c>
      <c r="E858" s="135"/>
      <c r="F858" s="135" t="s">
        <v>1434</v>
      </c>
      <c r="G858" s="269">
        <v>0.19164600000000001</v>
      </c>
      <c r="H858" s="268" t="s">
        <v>3117</v>
      </c>
      <c r="I858" s="135"/>
      <c r="J858" s="135"/>
      <c r="K858" s="251"/>
    </row>
    <row r="859" spans="2:11" outlineLevel="1" x14ac:dyDescent="0.35">
      <c r="B859" s="267" t="s">
        <v>1479</v>
      </c>
      <c r="C859" s="268" t="s">
        <v>2811</v>
      </c>
      <c r="D859" s="135" t="s">
        <v>3118</v>
      </c>
      <c r="E859" s="135"/>
      <c r="F859" s="135" t="s">
        <v>1434</v>
      </c>
      <c r="G859" s="269">
        <v>0.19164600000000001</v>
      </c>
      <c r="H859" s="268" t="s">
        <v>3119</v>
      </c>
      <c r="I859" s="135"/>
      <c r="J859" s="135"/>
      <c r="K859" s="251"/>
    </row>
    <row r="860" spans="2:11" outlineLevel="1" x14ac:dyDescent="0.35">
      <c r="B860" s="267" t="s">
        <v>2228</v>
      </c>
      <c r="C860" s="268" t="s">
        <v>3053</v>
      </c>
      <c r="D860" s="135" t="s">
        <v>3120</v>
      </c>
      <c r="E860" s="135"/>
      <c r="F860" s="135" t="s">
        <v>1434</v>
      </c>
      <c r="G860" s="269">
        <v>0.14787500000000001</v>
      </c>
      <c r="H860" s="268" t="s">
        <v>3121</v>
      </c>
      <c r="I860" s="135"/>
      <c r="J860" s="135"/>
      <c r="K860" s="251"/>
    </row>
    <row r="861" spans="2:11" outlineLevel="1" x14ac:dyDescent="0.35">
      <c r="B861" s="267" t="s">
        <v>1479</v>
      </c>
      <c r="C861" s="268" t="s">
        <v>2811</v>
      </c>
      <c r="D861" s="135" t="s">
        <v>3122</v>
      </c>
      <c r="E861" s="135"/>
      <c r="F861" s="135" t="s">
        <v>1434</v>
      </c>
      <c r="G861" s="269">
        <v>0.19164600000000001</v>
      </c>
      <c r="H861" s="268" t="s">
        <v>3123</v>
      </c>
      <c r="I861" s="135"/>
      <c r="J861" s="135"/>
      <c r="K861" s="251"/>
    </row>
    <row r="862" spans="2:11" outlineLevel="1" x14ac:dyDescent="0.35">
      <c r="B862" s="267" t="s">
        <v>1479</v>
      </c>
      <c r="C862" s="268" t="s">
        <v>2811</v>
      </c>
      <c r="D862" s="135" t="s">
        <v>3124</v>
      </c>
      <c r="E862" s="135"/>
      <c r="F862" s="135" t="s">
        <v>1434</v>
      </c>
      <c r="G862" s="269">
        <v>0.19164600000000001</v>
      </c>
      <c r="H862" s="268" t="s">
        <v>3125</v>
      </c>
      <c r="I862" s="135"/>
      <c r="J862" s="135"/>
      <c r="K862" s="251"/>
    </row>
    <row r="863" spans="2:11" outlineLevel="1" x14ac:dyDescent="0.35">
      <c r="B863" s="267" t="s">
        <v>1479</v>
      </c>
      <c r="C863" s="268" t="s">
        <v>2811</v>
      </c>
      <c r="D863" s="135" t="s">
        <v>3126</v>
      </c>
      <c r="E863" s="135"/>
      <c r="F863" s="135" t="s">
        <v>1434</v>
      </c>
      <c r="G863" s="269">
        <v>0.11711700000000001</v>
      </c>
      <c r="H863" s="268" t="s">
        <v>3127</v>
      </c>
      <c r="I863" s="135"/>
      <c r="J863" s="135"/>
      <c r="K863" s="251"/>
    </row>
    <row r="864" spans="2:11" outlineLevel="1" x14ac:dyDescent="0.35">
      <c r="B864" s="267" t="s">
        <v>2228</v>
      </c>
      <c r="C864" s="268" t="s">
        <v>3053</v>
      </c>
      <c r="D864" s="135" t="s">
        <v>3128</v>
      </c>
      <c r="E864" s="135"/>
      <c r="F864" s="135" t="s">
        <v>1434</v>
      </c>
      <c r="G864" s="269">
        <v>0.14787500000000001</v>
      </c>
      <c r="H864" s="268" t="s">
        <v>3129</v>
      </c>
      <c r="I864" s="135"/>
      <c r="J864" s="135"/>
      <c r="K864" s="251"/>
    </row>
    <row r="865" spans="2:11" outlineLevel="1" x14ac:dyDescent="0.35">
      <c r="B865" s="267" t="s">
        <v>1479</v>
      </c>
      <c r="C865" s="268" t="s">
        <v>2811</v>
      </c>
      <c r="D865" s="135" t="s">
        <v>3130</v>
      </c>
      <c r="E865" s="135"/>
      <c r="F865" s="135" t="s">
        <v>1434</v>
      </c>
      <c r="G865" s="269">
        <v>0.11711700000000001</v>
      </c>
      <c r="H865" s="268" t="s">
        <v>3131</v>
      </c>
      <c r="I865" s="135"/>
      <c r="J865" s="135"/>
      <c r="K865" s="251"/>
    </row>
    <row r="866" spans="2:11" outlineLevel="1" x14ac:dyDescent="0.35">
      <c r="B866" s="267" t="s">
        <v>1479</v>
      </c>
      <c r="C866" s="268" t="s">
        <v>2811</v>
      </c>
      <c r="D866" s="135" t="s">
        <v>3132</v>
      </c>
      <c r="E866" s="135"/>
      <c r="F866" s="135" t="s">
        <v>1434</v>
      </c>
      <c r="G866" s="269">
        <v>0.11711700000000001</v>
      </c>
      <c r="H866" s="268" t="s">
        <v>3133</v>
      </c>
      <c r="I866" s="135"/>
      <c r="J866" s="135"/>
      <c r="K866" s="251"/>
    </row>
    <row r="867" spans="2:11" outlineLevel="1" x14ac:dyDescent="0.35">
      <c r="B867" s="267" t="s">
        <v>1479</v>
      </c>
      <c r="C867" s="268" t="s">
        <v>2811</v>
      </c>
      <c r="D867" s="135" t="s">
        <v>3134</v>
      </c>
      <c r="E867" s="135"/>
      <c r="F867" s="135" t="s">
        <v>1434</v>
      </c>
      <c r="G867" s="269">
        <v>0.11711700000000001</v>
      </c>
      <c r="H867" s="268" t="s">
        <v>3135</v>
      </c>
      <c r="I867" s="135"/>
      <c r="J867" s="135"/>
      <c r="K867" s="251"/>
    </row>
    <row r="868" spans="2:11" outlineLevel="1" x14ac:dyDescent="0.35">
      <c r="B868" s="267" t="s">
        <v>1479</v>
      </c>
      <c r="C868" s="268" t="s">
        <v>2811</v>
      </c>
      <c r="D868" s="135" t="s">
        <v>3136</v>
      </c>
      <c r="E868" s="135"/>
      <c r="F868" s="135" t="s">
        <v>1434</v>
      </c>
      <c r="G868" s="269">
        <v>0.16088800000000003</v>
      </c>
      <c r="H868" s="268" t="s">
        <v>3137</v>
      </c>
      <c r="I868" s="135"/>
      <c r="J868" s="135"/>
      <c r="K868" s="251"/>
    </row>
    <row r="869" spans="2:11" outlineLevel="1" x14ac:dyDescent="0.35">
      <c r="B869" s="267" t="s">
        <v>1479</v>
      </c>
      <c r="C869" s="268" t="s">
        <v>2811</v>
      </c>
      <c r="D869" s="135" t="s">
        <v>3138</v>
      </c>
      <c r="E869" s="135"/>
      <c r="F869" s="135" t="s">
        <v>1434</v>
      </c>
      <c r="G869" s="269">
        <v>0.121849</v>
      </c>
      <c r="H869" s="268" t="s">
        <v>3139</v>
      </c>
      <c r="I869" s="135"/>
      <c r="J869" s="135"/>
      <c r="K869" s="251"/>
    </row>
    <row r="870" spans="2:11" outlineLevel="1" x14ac:dyDescent="0.35">
      <c r="B870" s="267" t="s">
        <v>1479</v>
      </c>
      <c r="C870" s="268" t="s">
        <v>3140</v>
      </c>
      <c r="D870" s="135" t="s">
        <v>3141</v>
      </c>
      <c r="E870" s="135"/>
      <c r="F870" s="135" t="s">
        <v>1434</v>
      </c>
      <c r="G870" s="269">
        <v>1.1546080000000001</v>
      </c>
      <c r="H870" s="268" t="s">
        <v>3142</v>
      </c>
      <c r="I870" s="135"/>
      <c r="J870" s="135"/>
      <c r="K870" s="251"/>
    </row>
    <row r="871" spans="2:11" outlineLevel="1" x14ac:dyDescent="0.35">
      <c r="B871" s="267" t="s">
        <v>2228</v>
      </c>
      <c r="C871" s="268" t="s">
        <v>3053</v>
      </c>
      <c r="D871" s="135" t="s">
        <v>3143</v>
      </c>
      <c r="E871" s="135"/>
      <c r="F871" s="135" t="s">
        <v>1434</v>
      </c>
      <c r="G871" s="269">
        <v>0.151424</v>
      </c>
      <c r="H871" s="268" t="s">
        <v>3144</v>
      </c>
      <c r="I871" s="135"/>
      <c r="J871" s="135"/>
      <c r="K871" s="251"/>
    </row>
    <row r="872" spans="2:11" outlineLevel="1" x14ac:dyDescent="0.35">
      <c r="B872" s="267" t="s">
        <v>1479</v>
      </c>
      <c r="C872" s="268" t="s">
        <v>3140</v>
      </c>
      <c r="D872" s="135" t="s">
        <v>3145</v>
      </c>
      <c r="E872" s="135"/>
      <c r="F872" s="135" t="s">
        <v>1434</v>
      </c>
      <c r="G872" s="269">
        <v>1.1546080000000001</v>
      </c>
      <c r="H872" s="268" t="s">
        <v>3146</v>
      </c>
      <c r="I872" s="135"/>
      <c r="J872" s="135"/>
      <c r="K872" s="251"/>
    </row>
    <row r="873" spans="2:11" outlineLevel="1" x14ac:dyDescent="0.35">
      <c r="B873" s="267" t="s">
        <v>1479</v>
      </c>
      <c r="C873" s="268" t="s">
        <v>3140</v>
      </c>
      <c r="D873" s="135" t="s">
        <v>3147</v>
      </c>
      <c r="E873" s="135"/>
      <c r="F873" s="135" t="s">
        <v>1434</v>
      </c>
      <c r="G873" s="269">
        <v>1.1546080000000001</v>
      </c>
      <c r="H873" s="268" t="s">
        <v>3148</v>
      </c>
      <c r="I873" s="135"/>
      <c r="J873" s="135"/>
      <c r="K873" s="251"/>
    </row>
    <row r="874" spans="2:11" outlineLevel="1" x14ac:dyDescent="0.35">
      <c r="B874" s="267" t="s">
        <v>1479</v>
      </c>
      <c r="C874" s="268" t="s">
        <v>3140</v>
      </c>
      <c r="D874" s="135" t="s">
        <v>3149</v>
      </c>
      <c r="E874" s="135"/>
      <c r="F874" s="135" t="s">
        <v>1434</v>
      </c>
      <c r="G874" s="269">
        <v>1.1546080000000001</v>
      </c>
      <c r="H874" s="268" t="s">
        <v>3150</v>
      </c>
      <c r="I874" s="135"/>
      <c r="J874" s="135"/>
      <c r="K874" s="251"/>
    </row>
    <row r="875" spans="2:11" outlineLevel="1" x14ac:dyDescent="0.35">
      <c r="B875" s="267" t="s">
        <v>1479</v>
      </c>
      <c r="C875" s="268" t="s">
        <v>3140</v>
      </c>
      <c r="D875" s="135" t="s">
        <v>3151</v>
      </c>
      <c r="E875" s="135"/>
      <c r="F875" s="135" t="s">
        <v>1434</v>
      </c>
      <c r="G875" s="269">
        <v>1.1546080000000001</v>
      </c>
      <c r="H875" s="268" t="s">
        <v>3152</v>
      </c>
      <c r="I875" s="135"/>
      <c r="J875" s="135"/>
      <c r="K875" s="251"/>
    </row>
    <row r="876" spans="2:11" outlineLevel="1" x14ac:dyDescent="0.35">
      <c r="B876" s="267" t="s">
        <v>1479</v>
      </c>
      <c r="C876" s="268" t="s">
        <v>3140</v>
      </c>
      <c r="D876" s="135" t="s">
        <v>3153</v>
      </c>
      <c r="E876" s="135"/>
      <c r="F876" s="135" t="s">
        <v>1434</v>
      </c>
      <c r="G876" s="269">
        <v>0.66011400000000009</v>
      </c>
      <c r="H876" s="268" t="s">
        <v>3154</v>
      </c>
      <c r="I876" s="135"/>
      <c r="J876" s="135"/>
      <c r="K876" s="251"/>
    </row>
    <row r="877" spans="2:11" outlineLevel="1" x14ac:dyDescent="0.35">
      <c r="B877" s="267" t="s">
        <v>1479</v>
      </c>
      <c r="C877" s="268" t="s">
        <v>3140</v>
      </c>
      <c r="D877" s="135" t="s">
        <v>3155</v>
      </c>
      <c r="E877" s="135"/>
      <c r="F877" s="135" t="s">
        <v>1434</v>
      </c>
      <c r="G877" s="269">
        <v>0.66011400000000009</v>
      </c>
      <c r="H877" s="268" t="s">
        <v>3156</v>
      </c>
      <c r="I877" s="135"/>
      <c r="J877" s="135"/>
      <c r="K877" s="251"/>
    </row>
    <row r="878" spans="2:11" outlineLevel="1" x14ac:dyDescent="0.35">
      <c r="B878" s="267" t="s">
        <v>1479</v>
      </c>
      <c r="C878" s="268" t="s">
        <v>3140</v>
      </c>
      <c r="D878" s="135" t="s">
        <v>3157</v>
      </c>
      <c r="E878" s="135"/>
      <c r="F878" s="135" t="s">
        <v>1434</v>
      </c>
      <c r="G878" s="269">
        <v>0.73109400000000002</v>
      </c>
      <c r="H878" s="268" t="s">
        <v>3158</v>
      </c>
      <c r="I878" s="135"/>
      <c r="J878" s="135"/>
      <c r="K878" s="251"/>
    </row>
    <row r="879" spans="2:11" outlineLevel="1" x14ac:dyDescent="0.35">
      <c r="B879" s="267" t="s">
        <v>1479</v>
      </c>
      <c r="C879" s="268" t="s">
        <v>3140</v>
      </c>
      <c r="D879" s="135" t="s">
        <v>3159</v>
      </c>
      <c r="E879" s="135"/>
      <c r="F879" s="135" t="s">
        <v>1434</v>
      </c>
      <c r="G879" s="269">
        <v>0.73109400000000002</v>
      </c>
      <c r="H879" s="268" t="s">
        <v>3160</v>
      </c>
      <c r="I879" s="135"/>
      <c r="J879" s="135"/>
      <c r="K879" s="251"/>
    </row>
    <row r="880" spans="2:11" outlineLevel="1" x14ac:dyDescent="0.35">
      <c r="B880" s="267" t="s">
        <v>1479</v>
      </c>
      <c r="C880" s="268" t="s">
        <v>3140</v>
      </c>
      <c r="D880" s="135" t="s">
        <v>3161</v>
      </c>
      <c r="E880" s="135"/>
      <c r="F880" s="135" t="s">
        <v>1434</v>
      </c>
      <c r="G880" s="269">
        <v>0.73109400000000002</v>
      </c>
      <c r="H880" s="268" t="s">
        <v>3162</v>
      </c>
      <c r="I880" s="135"/>
      <c r="J880" s="135"/>
      <c r="K880" s="251"/>
    </row>
    <row r="881" spans="2:11" outlineLevel="1" x14ac:dyDescent="0.35">
      <c r="B881" s="267" t="s">
        <v>1479</v>
      </c>
      <c r="C881" s="268" t="s">
        <v>3140</v>
      </c>
      <c r="D881" s="135" t="s">
        <v>3163</v>
      </c>
      <c r="E881" s="135"/>
      <c r="F881" s="135" t="s">
        <v>1434</v>
      </c>
      <c r="G881" s="269">
        <v>0.73109400000000002</v>
      </c>
      <c r="H881" s="268" t="s">
        <v>3164</v>
      </c>
      <c r="I881" s="135"/>
      <c r="J881" s="135"/>
      <c r="K881" s="251"/>
    </row>
    <row r="882" spans="2:11" outlineLevel="1" x14ac:dyDescent="0.35">
      <c r="B882" s="267" t="s">
        <v>1479</v>
      </c>
      <c r="C882" s="268" t="s">
        <v>3140</v>
      </c>
      <c r="D882" s="135" t="s">
        <v>3165</v>
      </c>
      <c r="E882" s="135"/>
      <c r="F882" s="135" t="s">
        <v>1434</v>
      </c>
      <c r="G882" s="269">
        <v>0.73109400000000002</v>
      </c>
      <c r="H882" s="268" t="s">
        <v>3166</v>
      </c>
      <c r="I882" s="135"/>
      <c r="J882" s="135"/>
      <c r="K882" s="251"/>
    </row>
    <row r="883" spans="2:11" outlineLevel="1" x14ac:dyDescent="0.35">
      <c r="B883" s="267" t="s">
        <v>1479</v>
      </c>
      <c r="C883" s="268" t="s">
        <v>3140</v>
      </c>
      <c r="D883" s="135" t="s">
        <v>3167</v>
      </c>
      <c r="E883" s="135"/>
      <c r="F883" s="135" t="s">
        <v>1434</v>
      </c>
      <c r="G883" s="269">
        <v>0.73109400000000002</v>
      </c>
      <c r="H883" s="268" t="s">
        <v>3168</v>
      </c>
      <c r="I883" s="135"/>
      <c r="J883" s="135"/>
      <c r="K883" s="251"/>
    </row>
    <row r="884" spans="2:11" outlineLevel="1" x14ac:dyDescent="0.35">
      <c r="B884" s="267" t="s">
        <v>1479</v>
      </c>
      <c r="C884" s="268" t="s">
        <v>3140</v>
      </c>
      <c r="D884" s="135" t="s">
        <v>3169</v>
      </c>
      <c r="E884" s="135"/>
      <c r="F884" s="135" t="s">
        <v>1434</v>
      </c>
      <c r="G884" s="269">
        <v>1.319045</v>
      </c>
      <c r="H884" s="268" t="s">
        <v>3170</v>
      </c>
      <c r="I884" s="135"/>
      <c r="J884" s="135"/>
      <c r="K884" s="251"/>
    </row>
    <row r="885" spans="2:11" outlineLevel="1" x14ac:dyDescent="0.35">
      <c r="B885" s="267" t="s">
        <v>1479</v>
      </c>
      <c r="C885" s="268" t="s">
        <v>3140</v>
      </c>
      <c r="D885" s="135" t="s">
        <v>3171</v>
      </c>
      <c r="E885" s="135"/>
      <c r="F885" s="135" t="s">
        <v>1434</v>
      </c>
      <c r="G885" s="269">
        <v>1.319045</v>
      </c>
      <c r="H885" s="268" t="s">
        <v>3172</v>
      </c>
      <c r="I885" s="135"/>
      <c r="J885" s="135"/>
      <c r="K885" s="251"/>
    </row>
    <row r="886" spans="2:11" outlineLevel="1" x14ac:dyDescent="0.35">
      <c r="B886" s="267" t="s">
        <v>1479</v>
      </c>
      <c r="C886" s="268" t="s">
        <v>3140</v>
      </c>
      <c r="D886" s="135" t="s">
        <v>3173</v>
      </c>
      <c r="E886" s="135"/>
      <c r="F886" s="135" t="s">
        <v>1434</v>
      </c>
      <c r="G886" s="269">
        <v>1.319045</v>
      </c>
      <c r="H886" s="268" t="s">
        <v>3174</v>
      </c>
      <c r="I886" s="135"/>
      <c r="J886" s="135"/>
      <c r="K886" s="251"/>
    </row>
    <row r="887" spans="2:11" outlineLevel="1" x14ac:dyDescent="0.35">
      <c r="B887" s="267" t="s">
        <v>1479</v>
      </c>
      <c r="C887" s="268" t="s">
        <v>3140</v>
      </c>
      <c r="D887" s="135" t="s">
        <v>3175</v>
      </c>
      <c r="E887" s="135"/>
      <c r="F887" s="135" t="s">
        <v>1434</v>
      </c>
      <c r="G887" s="269">
        <v>1.319045</v>
      </c>
      <c r="H887" s="268" t="s">
        <v>3176</v>
      </c>
      <c r="I887" s="135"/>
      <c r="J887" s="135"/>
      <c r="K887" s="251"/>
    </row>
    <row r="888" spans="2:11" outlineLevel="1" x14ac:dyDescent="0.35">
      <c r="B888" s="267" t="s">
        <v>1479</v>
      </c>
      <c r="C888" s="268" t="s">
        <v>3140</v>
      </c>
      <c r="D888" s="135" t="s">
        <v>3177</v>
      </c>
      <c r="E888" s="135"/>
      <c r="F888" s="135" t="s">
        <v>1434</v>
      </c>
      <c r="G888" s="269">
        <v>1.319045</v>
      </c>
      <c r="H888" s="268" t="s">
        <v>3178</v>
      </c>
      <c r="I888" s="135"/>
      <c r="J888" s="135"/>
      <c r="K888" s="251"/>
    </row>
    <row r="889" spans="2:11" outlineLevel="1" x14ac:dyDescent="0.35">
      <c r="B889" s="267" t="s">
        <v>1479</v>
      </c>
      <c r="C889" s="268" t="s">
        <v>3140</v>
      </c>
      <c r="D889" s="135" t="s">
        <v>3179</v>
      </c>
      <c r="E889" s="135"/>
      <c r="F889" s="135" t="s">
        <v>1434</v>
      </c>
      <c r="G889" s="269">
        <v>1.319045</v>
      </c>
      <c r="H889" s="268" t="s">
        <v>3180</v>
      </c>
      <c r="I889" s="135"/>
      <c r="J889" s="135"/>
      <c r="K889" s="251"/>
    </row>
    <row r="890" spans="2:11" outlineLevel="1" x14ac:dyDescent="0.35">
      <c r="B890" s="267" t="s">
        <v>1423</v>
      </c>
      <c r="C890" s="268" t="s">
        <v>2412</v>
      </c>
      <c r="D890" s="135" t="s">
        <v>3181</v>
      </c>
      <c r="E890" s="135"/>
      <c r="F890" s="135" t="s">
        <v>1434</v>
      </c>
      <c r="G890" s="269">
        <v>0.17153499999999999</v>
      </c>
      <c r="H890" s="268" t="s">
        <v>3182</v>
      </c>
      <c r="I890" s="135"/>
      <c r="J890" s="135"/>
      <c r="K890" s="251"/>
    </row>
    <row r="891" spans="2:11" outlineLevel="1" x14ac:dyDescent="0.35">
      <c r="B891" s="267" t="s">
        <v>1423</v>
      </c>
      <c r="C891" s="268" t="s">
        <v>2412</v>
      </c>
      <c r="D891" s="135" t="s">
        <v>3183</v>
      </c>
      <c r="E891" s="135"/>
      <c r="F891" s="135" t="s">
        <v>1434</v>
      </c>
      <c r="G891" s="269">
        <v>0.17153499999999999</v>
      </c>
      <c r="H891" s="268" t="s">
        <v>3184</v>
      </c>
      <c r="I891" s="135"/>
      <c r="J891" s="135"/>
      <c r="K891" s="251"/>
    </row>
    <row r="892" spans="2:11" outlineLevel="1" x14ac:dyDescent="0.35">
      <c r="B892" s="267" t="s">
        <v>1423</v>
      </c>
      <c r="C892" s="268" t="s">
        <v>2412</v>
      </c>
      <c r="D892" s="135" t="s">
        <v>3185</v>
      </c>
      <c r="E892" s="135"/>
      <c r="F892" s="135" t="s">
        <v>1434</v>
      </c>
      <c r="G892" s="269">
        <v>0.17153499999999999</v>
      </c>
      <c r="H892" s="268" t="s">
        <v>3186</v>
      </c>
      <c r="I892" s="135"/>
      <c r="J892" s="135"/>
      <c r="K892" s="251"/>
    </row>
    <row r="893" spans="2:11" outlineLevel="1" x14ac:dyDescent="0.35">
      <c r="B893" s="267" t="s">
        <v>1423</v>
      </c>
      <c r="C893" s="268" t="s">
        <v>2412</v>
      </c>
      <c r="D893" s="135" t="s">
        <v>3187</v>
      </c>
      <c r="E893" s="135"/>
      <c r="F893" s="135" t="s">
        <v>1434</v>
      </c>
      <c r="G893" s="269">
        <v>0.17153499999999999</v>
      </c>
      <c r="H893" s="268" t="s">
        <v>3188</v>
      </c>
      <c r="I893" s="135"/>
      <c r="J893" s="135"/>
      <c r="K893" s="251"/>
    </row>
    <row r="894" spans="2:11" outlineLevel="1" x14ac:dyDescent="0.35">
      <c r="B894" s="267" t="s">
        <v>1423</v>
      </c>
      <c r="C894" s="268" t="s">
        <v>2412</v>
      </c>
      <c r="D894" s="135" t="s">
        <v>3189</v>
      </c>
      <c r="E894" s="135"/>
      <c r="F894" s="135" t="s">
        <v>1434</v>
      </c>
      <c r="G894" s="269">
        <v>0.30284800000000001</v>
      </c>
      <c r="H894" s="268" t="s">
        <v>3190</v>
      </c>
      <c r="I894" s="135"/>
      <c r="J894" s="135"/>
      <c r="K894" s="251"/>
    </row>
    <row r="895" spans="2:11" outlineLevel="1" x14ac:dyDescent="0.35">
      <c r="B895" s="267" t="s">
        <v>1423</v>
      </c>
      <c r="C895" s="268" t="s">
        <v>2412</v>
      </c>
      <c r="D895" s="135" t="s">
        <v>3191</v>
      </c>
      <c r="E895" s="135"/>
      <c r="F895" s="135" t="s">
        <v>1434</v>
      </c>
      <c r="G895" s="269">
        <v>0.30284800000000001</v>
      </c>
      <c r="H895" s="268" t="s">
        <v>3192</v>
      </c>
      <c r="I895" s="135"/>
      <c r="J895" s="135"/>
      <c r="K895" s="251"/>
    </row>
    <row r="896" spans="2:11" outlineLevel="1" x14ac:dyDescent="0.35">
      <c r="B896" s="267" t="s">
        <v>1423</v>
      </c>
      <c r="C896" s="268" t="s">
        <v>2412</v>
      </c>
      <c r="D896" s="135" t="s">
        <v>3193</v>
      </c>
      <c r="E896" s="135"/>
      <c r="F896" s="135" t="s">
        <v>1434</v>
      </c>
      <c r="G896" s="269">
        <v>0.30284800000000001</v>
      </c>
      <c r="H896" s="268" t="s">
        <v>3194</v>
      </c>
      <c r="I896" s="135"/>
      <c r="J896" s="135"/>
      <c r="K896" s="251"/>
    </row>
    <row r="897" spans="2:11" outlineLevel="1" x14ac:dyDescent="0.35">
      <c r="B897" s="267" t="s">
        <v>1479</v>
      </c>
      <c r="C897" s="268" t="s">
        <v>3140</v>
      </c>
      <c r="D897" s="135" t="s">
        <v>3195</v>
      </c>
      <c r="E897" s="135"/>
      <c r="F897" s="135" t="s">
        <v>1434</v>
      </c>
      <c r="G897" s="269">
        <v>0.59031699999999998</v>
      </c>
      <c r="H897" s="268" t="s">
        <v>3196</v>
      </c>
      <c r="I897" s="135"/>
      <c r="J897" s="135"/>
      <c r="K897" s="251"/>
    </row>
    <row r="898" spans="2:11" outlineLevel="1" x14ac:dyDescent="0.35">
      <c r="B898" s="267" t="s">
        <v>1423</v>
      </c>
      <c r="C898" s="268" t="s">
        <v>2412</v>
      </c>
      <c r="D898" s="135" t="s">
        <v>3197</v>
      </c>
      <c r="E898" s="135"/>
      <c r="F898" s="135" t="s">
        <v>1434</v>
      </c>
      <c r="G898" s="269">
        <v>0.30284800000000001</v>
      </c>
      <c r="H898" s="268" t="s">
        <v>3198</v>
      </c>
      <c r="I898" s="135"/>
      <c r="J898" s="135"/>
      <c r="K898" s="251"/>
    </row>
    <row r="899" spans="2:11" outlineLevel="1" x14ac:dyDescent="0.35">
      <c r="B899" s="267" t="s">
        <v>1423</v>
      </c>
      <c r="C899" s="268" t="s">
        <v>3199</v>
      </c>
      <c r="D899" s="135" t="s">
        <v>3200</v>
      </c>
      <c r="E899" s="135"/>
      <c r="F899" s="135" t="s">
        <v>1434</v>
      </c>
      <c r="G899" s="269">
        <v>0.77131600000000011</v>
      </c>
      <c r="H899" s="268" t="s">
        <v>3201</v>
      </c>
      <c r="I899" s="135"/>
      <c r="J899" s="135"/>
      <c r="K899" s="251"/>
    </row>
    <row r="900" spans="2:11" outlineLevel="1" x14ac:dyDescent="0.35">
      <c r="B900" s="267" t="s">
        <v>1423</v>
      </c>
      <c r="C900" s="268" t="s">
        <v>3199</v>
      </c>
      <c r="D900" s="135" t="s">
        <v>3202</v>
      </c>
      <c r="E900" s="135"/>
      <c r="F900" s="135" t="s">
        <v>1434</v>
      </c>
      <c r="G900" s="269">
        <v>0.77131600000000011</v>
      </c>
      <c r="H900" s="268" t="s">
        <v>3203</v>
      </c>
      <c r="I900" s="135"/>
      <c r="J900" s="135"/>
      <c r="K900" s="251"/>
    </row>
    <row r="901" spans="2:11" outlineLevel="1" x14ac:dyDescent="0.35">
      <c r="B901" s="267" t="s">
        <v>1479</v>
      </c>
      <c r="C901" s="268" t="s">
        <v>3140</v>
      </c>
      <c r="D901" s="135" t="s">
        <v>3204</v>
      </c>
      <c r="E901" s="135"/>
      <c r="F901" s="135" t="s">
        <v>1434</v>
      </c>
      <c r="G901" s="269">
        <v>0.59031699999999998</v>
      </c>
      <c r="H901" s="268" t="s">
        <v>3205</v>
      </c>
      <c r="I901" s="135"/>
      <c r="J901" s="135"/>
      <c r="K901" s="251"/>
    </row>
    <row r="902" spans="2:11" outlineLevel="1" x14ac:dyDescent="0.35">
      <c r="B902" s="267" t="s">
        <v>1479</v>
      </c>
      <c r="C902" s="268" t="s">
        <v>3140</v>
      </c>
      <c r="D902" s="135" t="s">
        <v>3206</v>
      </c>
      <c r="E902" s="135"/>
      <c r="F902" s="135" t="s">
        <v>1434</v>
      </c>
      <c r="G902" s="269">
        <v>0.59031699999999998</v>
      </c>
      <c r="H902" s="268" t="s">
        <v>3207</v>
      </c>
      <c r="I902" s="135"/>
      <c r="J902" s="135"/>
      <c r="K902" s="251"/>
    </row>
    <row r="903" spans="2:11" outlineLevel="1" x14ac:dyDescent="0.35">
      <c r="B903" s="267" t="s">
        <v>1479</v>
      </c>
      <c r="C903" s="268" t="s">
        <v>3140</v>
      </c>
      <c r="D903" s="135" t="s">
        <v>3208</v>
      </c>
      <c r="E903" s="135"/>
      <c r="F903" s="135" t="s">
        <v>1434</v>
      </c>
      <c r="G903" s="269">
        <v>0.59031699999999998</v>
      </c>
      <c r="H903" s="268" t="s">
        <v>3209</v>
      </c>
      <c r="I903" s="135"/>
      <c r="J903" s="135"/>
      <c r="K903" s="251"/>
    </row>
    <row r="904" spans="2:11" outlineLevel="1" x14ac:dyDescent="0.35">
      <c r="B904" s="267" t="s">
        <v>1479</v>
      </c>
      <c r="C904" s="268" t="s">
        <v>3140</v>
      </c>
      <c r="D904" s="135" t="s">
        <v>3210</v>
      </c>
      <c r="E904" s="135"/>
      <c r="F904" s="135" t="s">
        <v>1434</v>
      </c>
      <c r="G904" s="269">
        <v>0.59031699999999998</v>
      </c>
      <c r="H904" s="268" t="s">
        <v>3211</v>
      </c>
      <c r="I904" s="135"/>
      <c r="J904" s="135"/>
      <c r="K904" s="251"/>
    </row>
    <row r="905" spans="2:11" outlineLevel="1" x14ac:dyDescent="0.35">
      <c r="B905" s="267" t="s">
        <v>1479</v>
      </c>
      <c r="C905" s="268" t="s">
        <v>3140</v>
      </c>
      <c r="D905" s="135" t="s">
        <v>3212</v>
      </c>
      <c r="E905" s="135"/>
      <c r="F905" s="135" t="s">
        <v>1434</v>
      </c>
      <c r="G905" s="269">
        <v>0.59031699999999998</v>
      </c>
      <c r="H905" s="268" t="s">
        <v>3213</v>
      </c>
      <c r="I905" s="135"/>
      <c r="J905" s="135"/>
      <c r="K905" s="251"/>
    </row>
    <row r="906" spans="2:11" outlineLevel="1" x14ac:dyDescent="0.35">
      <c r="B906" s="267" t="s">
        <v>1479</v>
      </c>
      <c r="C906" s="268" t="s">
        <v>3140</v>
      </c>
      <c r="D906" s="135" t="s">
        <v>3214</v>
      </c>
      <c r="E906" s="135"/>
      <c r="F906" s="135" t="s">
        <v>1434</v>
      </c>
      <c r="G906" s="269">
        <v>0.59031699999999998</v>
      </c>
      <c r="H906" s="268" t="s">
        <v>3215</v>
      </c>
      <c r="I906" s="135"/>
      <c r="J906" s="135"/>
      <c r="K906" s="251"/>
    </row>
    <row r="907" spans="2:11" outlineLevel="1" x14ac:dyDescent="0.35">
      <c r="B907" s="267" t="s">
        <v>1479</v>
      </c>
      <c r="C907" s="268" t="s">
        <v>3140</v>
      </c>
      <c r="D907" s="135" t="s">
        <v>3216</v>
      </c>
      <c r="E907" s="135"/>
      <c r="F907" s="135" t="s">
        <v>1434</v>
      </c>
      <c r="G907" s="269">
        <v>0.59031699999999998</v>
      </c>
      <c r="H907" s="268" t="s">
        <v>3217</v>
      </c>
      <c r="I907" s="135"/>
      <c r="J907" s="135"/>
      <c r="K907" s="251"/>
    </row>
    <row r="908" spans="2:11" outlineLevel="1" x14ac:dyDescent="0.35">
      <c r="B908" s="267" t="s">
        <v>1479</v>
      </c>
      <c r="C908" s="268" t="s">
        <v>3140</v>
      </c>
      <c r="D908" s="135" t="s">
        <v>3218</v>
      </c>
      <c r="E908" s="135"/>
      <c r="F908" s="135" t="s">
        <v>1434</v>
      </c>
      <c r="G908" s="269">
        <v>0.59031699999999998</v>
      </c>
      <c r="H908" s="268" t="s">
        <v>3219</v>
      </c>
      <c r="I908" s="135"/>
      <c r="J908" s="135"/>
      <c r="K908" s="251"/>
    </row>
    <row r="909" spans="2:11" outlineLevel="1" x14ac:dyDescent="0.35">
      <c r="B909" s="267" t="s">
        <v>1479</v>
      </c>
      <c r="C909" s="268" t="s">
        <v>3140</v>
      </c>
      <c r="D909" s="135" t="s">
        <v>3220</v>
      </c>
      <c r="E909" s="135"/>
      <c r="F909" s="135" t="s">
        <v>1434</v>
      </c>
      <c r="G909" s="269">
        <v>0.59031699999999998</v>
      </c>
      <c r="H909" s="268" t="s">
        <v>3221</v>
      </c>
      <c r="I909" s="135"/>
      <c r="J909" s="135"/>
      <c r="K909" s="251"/>
    </row>
    <row r="910" spans="2:11" outlineLevel="1" x14ac:dyDescent="0.35">
      <c r="B910" s="267" t="s">
        <v>1479</v>
      </c>
      <c r="C910" s="268" t="s">
        <v>3140</v>
      </c>
      <c r="D910" s="135" t="s">
        <v>3222</v>
      </c>
      <c r="E910" s="135"/>
      <c r="F910" s="135" t="s">
        <v>1434</v>
      </c>
      <c r="G910" s="269">
        <v>0.246064</v>
      </c>
      <c r="H910" s="268" t="s">
        <v>3223</v>
      </c>
      <c r="I910" s="135"/>
      <c r="J910" s="135"/>
      <c r="K910" s="251"/>
    </row>
    <row r="911" spans="2:11" outlineLevel="1" x14ac:dyDescent="0.35">
      <c r="B911" s="267" t="s">
        <v>1479</v>
      </c>
      <c r="C911" s="268" t="s">
        <v>3140</v>
      </c>
      <c r="D911" s="135" t="s">
        <v>3224</v>
      </c>
      <c r="E911" s="135"/>
      <c r="F911" s="135" t="s">
        <v>1434</v>
      </c>
      <c r="G911" s="269">
        <v>0.246064</v>
      </c>
      <c r="H911" s="268" t="s">
        <v>3225</v>
      </c>
      <c r="I911" s="135"/>
      <c r="J911" s="135"/>
      <c r="K911" s="251"/>
    </row>
    <row r="912" spans="2:11" outlineLevel="1" x14ac:dyDescent="0.35">
      <c r="B912" s="267" t="s">
        <v>2398</v>
      </c>
      <c r="C912" s="268" t="s">
        <v>2399</v>
      </c>
      <c r="D912" s="135" t="s">
        <v>3226</v>
      </c>
      <c r="E912" s="135"/>
      <c r="F912" s="135" t="s">
        <v>1434</v>
      </c>
      <c r="G912" s="269">
        <v>9.8189000000000012E-2</v>
      </c>
      <c r="H912" s="268" t="s">
        <v>3227</v>
      </c>
      <c r="I912" s="135"/>
      <c r="J912" s="135"/>
      <c r="K912" s="251"/>
    </row>
    <row r="913" spans="2:11" outlineLevel="1" x14ac:dyDescent="0.35">
      <c r="B913" s="267" t="s">
        <v>1479</v>
      </c>
      <c r="C913" s="268" t="s">
        <v>3140</v>
      </c>
      <c r="D913" s="135" t="s">
        <v>3228</v>
      </c>
      <c r="E913" s="135"/>
      <c r="F913" s="135" t="s">
        <v>1434</v>
      </c>
      <c r="G913" s="269">
        <v>0.246064</v>
      </c>
      <c r="H913" s="268" t="s">
        <v>3229</v>
      </c>
      <c r="I913" s="135"/>
      <c r="J913" s="135"/>
      <c r="K913" s="251"/>
    </row>
    <row r="914" spans="2:11" outlineLevel="1" x14ac:dyDescent="0.35">
      <c r="B914" s="267" t="s">
        <v>1479</v>
      </c>
      <c r="C914" s="268" t="s">
        <v>3140</v>
      </c>
      <c r="D914" s="135" t="s">
        <v>3230</v>
      </c>
      <c r="E914" s="135"/>
      <c r="F914" s="135" t="s">
        <v>1434</v>
      </c>
      <c r="G914" s="269">
        <v>0.246064</v>
      </c>
      <c r="H914" s="268" t="s">
        <v>3231</v>
      </c>
      <c r="I914" s="135"/>
      <c r="J914" s="135"/>
      <c r="K914" s="251"/>
    </row>
    <row r="915" spans="2:11" outlineLevel="1" x14ac:dyDescent="0.35">
      <c r="B915" s="267" t="s">
        <v>1479</v>
      </c>
      <c r="C915" s="268" t="s">
        <v>3140</v>
      </c>
      <c r="D915" s="135" t="s">
        <v>3232</v>
      </c>
      <c r="E915" s="135"/>
      <c r="F915" s="135" t="s">
        <v>1434</v>
      </c>
      <c r="G915" s="269">
        <v>0.246064</v>
      </c>
      <c r="H915" s="268" t="s">
        <v>3233</v>
      </c>
      <c r="I915" s="135"/>
      <c r="J915" s="135"/>
      <c r="K915" s="251"/>
    </row>
    <row r="916" spans="2:11" outlineLevel="1" x14ac:dyDescent="0.35">
      <c r="B916" s="267" t="s">
        <v>1479</v>
      </c>
      <c r="C916" s="268" t="s">
        <v>3140</v>
      </c>
      <c r="D916" s="135" t="s">
        <v>3234</v>
      </c>
      <c r="E916" s="135"/>
      <c r="F916" s="135" t="s">
        <v>1434</v>
      </c>
      <c r="G916" s="269">
        <v>0.246064</v>
      </c>
      <c r="H916" s="268" t="s">
        <v>3235</v>
      </c>
      <c r="I916" s="135"/>
      <c r="J916" s="135"/>
      <c r="K916" s="251"/>
    </row>
    <row r="917" spans="2:11" outlineLevel="1" x14ac:dyDescent="0.35">
      <c r="B917" s="267" t="s">
        <v>2398</v>
      </c>
      <c r="C917" s="268" t="s">
        <v>2399</v>
      </c>
      <c r="D917" s="135" t="s">
        <v>3236</v>
      </c>
      <c r="E917" s="135"/>
      <c r="F917" s="135" t="s">
        <v>1434</v>
      </c>
      <c r="G917" s="269">
        <v>9.8189000000000012E-2</v>
      </c>
      <c r="H917" s="268" t="s">
        <v>3237</v>
      </c>
      <c r="I917" s="135"/>
      <c r="J917" s="135"/>
      <c r="K917" s="251"/>
    </row>
    <row r="918" spans="2:11" outlineLevel="1" x14ac:dyDescent="0.35">
      <c r="B918" s="267" t="s">
        <v>2398</v>
      </c>
      <c r="C918" s="268" t="s">
        <v>2399</v>
      </c>
      <c r="D918" s="135" t="s">
        <v>3238</v>
      </c>
      <c r="E918" s="135"/>
      <c r="F918" s="135" t="s">
        <v>1434</v>
      </c>
      <c r="G918" s="269">
        <v>8.3992999999999998E-2</v>
      </c>
      <c r="H918" s="268" t="s">
        <v>3239</v>
      </c>
      <c r="I918" s="135"/>
      <c r="J918" s="135"/>
      <c r="K918" s="251"/>
    </row>
    <row r="919" spans="2:11" outlineLevel="1" x14ac:dyDescent="0.35">
      <c r="B919" s="267" t="s">
        <v>2398</v>
      </c>
      <c r="C919" s="268" t="s">
        <v>2399</v>
      </c>
      <c r="D919" s="135" t="s">
        <v>3240</v>
      </c>
      <c r="E919" s="135"/>
      <c r="F919" s="135" t="s">
        <v>1434</v>
      </c>
      <c r="G919" s="269">
        <v>8.3992999999999998E-2</v>
      </c>
      <c r="H919" s="268" t="s">
        <v>3241</v>
      </c>
      <c r="I919" s="135"/>
      <c r="J919" s="135"/>
      <c r="K919" s="251"/>
    </row>
    <row r="920" spans="2:11" outlineLevel="1" x14ac:dyDescent="0.35">
      <c r="B920" s="267" t="s">
        <v>2398</v>
      </c>
      <c r="C920" s="268" t="s">
        <v>2399</v>
      </c>
      <c r="D920" s="135" t="s">
        <v>3242</v>
      </c>
      <c r="E920" s="135"/>
      <c r="F920" s="135" t="s">
        <v>1434</v>
      </c>
      <c r="G920" s="269">
        <v>8.0444000000000015E-2</v>
      </c>
      <c r="H920" s="268" t="s">
        <v>3243</v>
      </c>
      <c r="I920" s="135"/>
      <c r="J920" s="135"/>
      <c r="K920" s="251"/>
    </row>
    <row r="921" spans="2:11" outlineLevel="1" x14ac:dyDescent="0.35">
      <c r="B921" s="267" t="s">
        <v>2398</v>
      </c>
      <c r="C921" s="268" t="s">
        <v>2399</v>
      </c>
      <c r="D921" s="135" t="s">
        <v>3244</v>
      </c>
      <c r="E921" s="135"/>
      <c r="F921" s="135" t="s">
        <v>1434</v>
      </c>
      <c r="G921" s="269">
        <v>0.12894700000000001</v>
      </c>
      <c r="H921" s="268" t="s">
        <v>3245</v>
      </c>
      <c r="I921" s="135"/>
      <c r="J921" s="135"/>
      <c r="K921" s="251"/>
    </row>
    <row r="922" spans="2:11" outlineLevel="1" x14ac:dyDescent="0.35">
      <c r="B922" s="267" t="s">
        <v>1479</v>
      </c>
      <c r="C922" s="268" t="s">
        <v>3140</v>
      </c>
      <c r="D922" s="135" t="s">
        <v>3246</v>
      </c>
      <c r="E922" s="135"/>
      <c r="F922" s="135" t="s">
        <v>1434</v>
      </c>
      <c r="G922" s="269">
        <v>0.246064</v>
      </c>
      <c r="H922" s="268" t="s">
        <v>3247</v>
      </c>
      <c r="I922" s="135"/>
      <c r="J922" s="135"/>
      <c r="K922" s="251"/>
    </row>
    <row r="923" spans="2:11" outlineLevel="1" x14ac:dyDescent="0.35">
      <c r="B923" s="267" t="s">
        <v>2398</v>
      </c>
      <c r="C923" s="268" t="s">
        <v>3248</v>
      </c>
      <c r="D923" s="135" t="s">
        <v>3249</v>
      </c>
      <c r="E923" s="135"/>
      <c r="F923" s="135" t="s">
        <v>1434</v>
      </c>
      <c r="G923" s="269">
        <v>0.183365</v>
      </c>
      <c r="H923" s="268" t="s">
        <v>3250</v>
      </c>
      <c r="I923" s="135"/>
      <c r="J923" s="135"/>
      <c r="K923" s="251"/>
    </row>
    <row r="924" spans="2:11" outlineLevel="1" x14ac:dyDescent="0.35">
      <c r="B924" s="267" t="s">
        <v>2398</v>
      </c>
      <c r="C924" s="268" t="s">
        <v>3248</v>
      </c>
      <c r="D924" s="135" t="s">
        <v>3251</v>
      </c>
      <c r="E924" s="135"/>
      <c r="F924" s="135" t="s">
        <v>1434</v>
      </c>
      <c r="G924" s="269">
        <v>0.183365</v>
      </c>
      <c r="H924" s="268" t="s">
        <v>3252</v>
      </c>
      <c r="I924" s="135"/>
      <c r="J924" s="135"/>
      <c r="K924" s="251"/>
    </row>
    <row r="925" spans="2:11" outlineLevel="1" x14ac:dyDescent="0.35">
      <c r="B925" s="267" t="s">
        <v>2398</v>
      </c>
      <c r="C925" s="268" t="s">
        <v>3248</v>
      </c>
      <c r="D925" s="135" t="s">
        <v>3253</v>
      </c>
      <c r="E925" s="135"/>
      <c r="F925" s="135" t="s">
        <v>1434</v>
      </c>
      <c r="G925" s="269">
        <v>0.25789400000000001</v>
      </c>
      <c r="H925" s="268" t="s">
        <v>3254</v>
      </c>
      <c r="I925" s="135"/>
      <c r="J925" s="135"/>
      <c r="K925" s="251"/>
    </row>
    <row r="926" spans="2:11" outlineLevel="1" x14ac:dyDescent="0.35">
      <c r="B926" s="267" t="s">
        <v>2398</v>
      </c>
      <c r="C926" s="268" t="s">
        <v>3248</v>
      </c>
      <c r="D926" s="135" t="s">
        <v>3255</v>
      </c>
      <c r="E926" s="135"/>
      <c r="F926" s="135" t="s">
        <v>1434</v>
      </c>
      <c r="G926" s="269">
        <v>0.183365</v>
      </c>
      <c r="H926" s="268" t="s">
        <v>3256</v>
      </c>
      <c r="I926" s="135"/>
      <c r="J926" s="135"/>
      <c r="K926" s="251"/>
    </row>
    <row r="927" spans="2:11" outlineLevel="1" x14ac:dyDescent="0.35">
      <c r="B927" s="267" t="s">
        <v>2398</v>
      </c>
      <c r="C927" s="268" t="s">
        <v>3248</v>
      </c>
      <c r="D927" s="135" t="s">
        <v>3257</v>
      </c>
      <c r="E927" s="135"/>
      <c r="F927" s="135" t="s">
        <v>1434</v>
      </c>
      <c r="G927" s="269">
        <v>0.33952099999999996</v>
      </c>
      <c r="H927" s="268" t="s">
        <v>3258</v>
      </c>
      <c r="I927" s="135"/>
      <c r="J927" s="135"/>
      <c r="K927" s="251"/>
    </row>
    <row r="928" spans="2:11" outlineLevel="1" x14ac:dyDescent="0.35">
      <c r="B928" s="267" t="s">
        <v>2398</v>
      </c>
      <c r="C928" s="268" t="s">
        <v>3248</v>
      </c>
      <c r="D928" s="135" t="s">
        <v>3259</v>
      </c>
      <c r="E928" s="135"/>
      <c r="F928" s="135" t="s">
        <v>1434</v>
      </c>
      <c r="G928" s="269">
        <v>0.183365</v>
      </c>
      <c r="H928" s="268" t="s">
        <v>3260</v>
      </c>
      <c r="I928" s="135"/>
      <c r="J928" s="135"/>
      <c r="K928" s="251"/>
    </row>
    <row r="929" spans="2:11" outlineLevel="1" x14ac:dyDescent="0.35">
      <c r="B929" s="267" t="s">
        <v>2398</v>
      </c>
      <c r="C929" s="268" t="s">
        <v>3248</v>
      </c>
      <c r="D929" s="135" t="s">
        <v>3261</v>
      </c>
      <c r="E929" s="135"/>
      <c r="F929" s="135" t="s">
        <v>1434</v>
      </c>
      <c r="G929" s="269">
        <v>0.246064</v>
      </c>
      <c r="H929" s="268" t="s">
        <v>3262</v>
      </c>
      <c r="I929" s="135"/>
      <c r="J929" s="135"/>
      <c r="K929" s="251"/>
    </row>
    <row r="930" spans="2:11" outlineLevel="1" x14ac:dyDescent="0.35">
      <c r="B930" s="267" t="s">
        <v>2398</v>
      </c>
      <c r="C930" s="268" t="s">
        <v>3248</v>
      </c>
      <c r="D930" s="135" t="s">
        <v>3263</v>
      </c>
      <c r="E930" s="135"/>
      <c r="F930" s="135" t="s">
        <v>1434</v>
      </c>
      <c r="G930" s="269">
        <v>0.246064</v>
      </c>
      <c r="H930" s="268" t="s">
        <v>3264</v>
      </c>
      <c r="I930" s="135"/>
      <c r="J930" s="135"/>
      <c r="K930" s="251"/>
    </row>
    <row r="931" spans="2:11" outlineLevel="1" x14ac:dyDescent="0.35">
      <c r="B931" s="267" t="s">
        <v>2398</v>
      </c>
      <c r="C931" s="268" t="s">
        <v>3248</v>
      </c>
      <c r="D931" s="135" t="s">
        <v>3265</v>
      </c>
      <c r="E931" s="135"/>
      <c r="F931" s="135" t="s">
        <v>1434</v>
      </c>
      <c r="G931" s="269">
        <v>0.36909600000000004</v>
      </c>
      <c r="H931" s="268" t="s">
        <v>3266</v>
      </c>
      <c r="I931" s="135"/>
      <c r="J931" s="135"/>
      <c r="K931" s="251"/>
    </row>
    <row r="932" spans="2:11" outlineLevel="1" x14ac:dyDescent="0.35">
      <c r="B932" s="267" t="s">
        <v>2398</v>
      </c>
      <c r="C932" s="268" t="s">
        <v>3248</v>
      </c>
      <c r="D932" s="135" t="s">
        <v>3267</v>
      </c>
      <c r="E932" s="135"/>
      <c r="F932" s="135" t="s">
        <v>1434</v>
      </c>
      <c r="G932" s="269">
        <v>0.21648900000000001</v>
      </c>
      <c r="H932" s="268" t="s">
        <v>3268</v>
      </c>
      <c r="I932" s="135"/>
      <c r="J932" s="135"/>
      <c r="K932" s="251"/>
    </row>
    <row r="933" spans="2:11" outlineLevel="1" x14ac:dyDescent="0.35">
      <c r="B933" s="267" t="s">
        <v>1479</v>
      </c>
      <c r="C933" s="268" t="s">
        <v>3140</v>
      </c>
      <c r="D933" s="135" t="s">
        <v>3269</v>
      </c>
      <c r="E933" s="135"/>
      <c r="F933" s="135" t="s">
        <v>1434</v>
      </c>
      <c r="G933" s="269">
        <v>0.246064</v>
      </c>
      <c r="H933" s="268" t="s">
        <v>3270</v>
      </c>
      <c r="I933" s="135"/>
      <c r="J933" s="135"/>
      <c r="K933" s="251"/>
    </row>
    <row r="934" spans="2:11" outlineLevel="1" x14ac:dyDescent="0.35">
      <c r="B934" s="267" t="s">
        <v>2398</v>
      </c>
      <c r="C934" s="268" t="s">
        <v>3248</v>
      </c>
      <c r="D934" s="135" t="s">
        <v>3271</v>
      </c>
      <c r="E934" s="135"/>
      <c r="F934" s="135" t="s">
        <v>1434</v>
      </c>
      <c r="G934" s="269">
        <v>0.21648900000000001</v>
      </c>
      <c r="H934" s="268" t="s">
        <v>3272</v>
      </c>
      <c r="I934" s="135"/>
      <c r="J934" s="135"/>
      <c r="K934" s="251"/>
    </row>
    <row r="935" spans="2:11" outlineLevel="1" x14ac:dyDescent="0.35">
      <c r="B935" s="267" t="s">
        <v>2398</v>
      </c>
      <c r="C935" s="268" t="s">
        <v>3248</v>
      </c>
      <c r="D935" s="135" t="s">
        <v>3273</v>
      </c>
      <c r="E935" s="135"/>
      <c r="F935" s="135" t="s">
        <v>1434</v>
      </c>
      <c r="G935" s="269">
        <v>0.21648900000000001</v>
      </c>
      <c r="H935" s="268" t="s">
        <v>3274</v>
      </c>
      <c r="I935" s="135"/>
      <c r="J935" s="135"/>
      <c r="K935" s="251"/>
    </row>
    <row r="936" spans="2:11" outlineLevel="1" x14ac:dyDescent="0.35">
      <c r="B936" s="267" t="s">
        <v>2398</v>
      </c>
      <c r="C936" s="268" t="s">
        <v>3248</v>
      </c>
      <c r="D936" s="135" t="s">
        <v>3275</v>
      </c>
      <c r="E936" s="135"/>
      <c r="F936" s="135" t="s">
        <v>1434</v>
      </c>
      <c r="G936" s="269">
        <v>0.21648900000000001</v>
      </c>
      <c r="H936" s="268" t="s">
        <v>3276</v>
      </c>
      <c r="I936" s="135"/>
      <c r="J936" s="135"/>
      <c r="K936" s="251"/>
    </row>
    <row r="937" spans="2:11" outlineLevel="1" x14ac:dyDescent="0.35">
      <c r="B937" s="267" t="s">
        <v>2398</v>
      </c>
      <c r="C937" s="268" t="s">
        <v>3248</v>
      </c>
      <c r="D937" s="135" t="s">
        <v>3277</v>
      </c>
      <c r="E937" s="135"/>
      <c r="F937" s="135" t="s">
        <v>1434</v>
      </c>
      <c r="G937" s="269">
        <v>0.21648900000000001</v>
      </c>
      <c r="H937" s="268" t="s">
        <v>3278</v>
      </c>
      <c r="I937" s="135"/>
      <c r="J937" s="135"/>
      <c r="K937" s="251"/>
    </row>
    <row r="938" spans="2:11" outlineLevel="1" x14ac:dyDescent="0.35">
      <c r="B938" s="267" t="s">
        <v>2398</v>
      </c>
      <c r="C938" s="268" t="s">
        <v>3279</v>
      </c>
      <c r="D938" s="135" t="s">
        <v>3280</v>
      </c>
      <c r="E938" s="135"/>
      <c r="F938" s="135" t="s">
        <v>1434</v>
      </c>
      <c r="G938" s="269">
        <v>0.18573100000000001</v>
      </c>
      <c r="H938" s="268" t="s">
        <v>3281</v>
      </c>
      <c r="I938" s="135"/>
      <c r="J938" s="135"/>
      <c r="K938" s="251"/>
    </row>
    <row r="939" spans="2:11" outlineLevel="1" x14ac:dyDescent="0.35">
      <c r="B939" s="267" t="s">
        <v>2398</v>
      </c>
      <c r="C939" s="268" t="s">
        <v>3279</v>
      </c>
      <c r="D939" s="135" t="s">
        <v>3282</v>
      </c>
      <c r="E939" s="135"/>
      <c r="F939" s="135" t="s">
        <v>1434</v>
      </c>
      <c r="G939" s="269">
        <v>0.123032</v>
      </c>
      <c r="H939" s="268" t="s">
        <v>3283</v>
      </c>
      <c r="I939" s="135"/>
      <c r="J939" s="135"/>
      <c r="K939" s="251"/>
    </row>
    <row r="940" spans="2:11" outlineLevel="1" x14ac:dyDescent="0.35">
      <c r="B940" s="267" t="s">
        <v>2398</v>
      </c>
      <c r="C940" s="268" t="s">
        <v>3279</v>
      </c>
      <c r="D940" s="135" t="s">
        <v>3284</v>
      </c>
      <c r="E940" s="135"/>
      <c r="F940" s="135" t="s">
        <v>1434</v>
      </c>
      <c r="G940" s="269">
        <v>0.17863300000000001</v>
      </c>
      <c r="H940" s="268" t="s">
        <v>3285</v>
      </c>
      <c r="I940" s="135"/>
      <c r="J940" s="135"/>
      <c r="K940" s="251"/>
    </row>
    <row r="941" spans="2:11" outlineLevel="1" x14ac:dyDescent="0.35">
      <c r="B941" s="267" t="s">
        <v>2398</v>
      </c>
      <c r="C941" s="268" t="s">
        <v>3279</v>
      </c>
      <c r="D941" s="135" t="s">
        <v>3286</v>
      </c>
      <c r="E941" s="135"/>
      <c r="F941" s="135" t="s">
        <v>1434</v>
      </c>
      <c r="G941" s="269">
        <v>0.101738</v>
      </c>
      <c r="H941" s="268" t="s">
        <v>3287</v>
      </c>
      <c r="I941" s="135"/>
      <c r="J941" s="135"/>
      <c r="K941" s="251"/>
    </row>
    <row r="942" spans="2:11" outlineLevel="1" x14ac:dyDescent="0.35">
      <c r="B942" s="267" t="s">
        <v>2398</v>
      </c>
      <c r="C942" s="268" t="s">
        <v>3279</v>
      </c>
      <c r="D942" s="135" t="s">
        <v>3288</v>
      </c>
      <c r="E942" s="135"/>
      <c r="F942" s="135" t="s">
        <v>1434</v>
      </c>
      <c r="G942" s="269">
        <v>0.101738</v>
      </c>
      <c r="H942" s="268" t="s">
        <v>3289</v>
      </c>
      <c r="I942" s="135"/>
      <c r="J942" s="135"/>
      <c r="K942" s="251"/>
    </row>
    <row r="943" spans="2:11" outlineLevel="1" x14ac:dyDescent="0.35">
      <c r="B943" s="267" t="s">
        <v>2398</v>
      </c>
      <c r="C943" s="268" t="s">
        <v>3279</v>
      </c>
      <c r="D943" s="135" t="s">
        <v>3290</v>
      </c>
      <c r="E943" s="135"/>
      <c r="F943" s="135" t="s">
        <v>1434</v>
      </c>
      <c r="G943" s="269">
        <v>0.10647</v>
      </c>
      <c r="H943" s="268" t="s">
        <v>3291</v>
      </c>
      <c r="I943" s="135"/>
      <c r="J943" s="135"/>
      <c r="K943" s="251"/>
    </row>
    <row r="944" spans="2:11" outlineLevel="1" x14ac:dyDescent="0.35">
      <c r="B944" s="267" t="s">
        <v>2398</v>
      </c>
      <c r="C944" s="268" t="s">
        <v>3279</v>
      </c>
      <c r="D944" s="135" t="s">
        <v>3292</v>
      </c>
      <c r="E944" s="135"/>
      <c r="F944" s="135" t="s">
        <v>1434</v>
      </c>
      <c r="G944" s="269">
        <v>0.14196</v>
      </c>
      <c r="H944" s="268" t="s">
        <v>3293</v>
      </c>
      <c r="I944" s="135"/>
      <c r="J944" s="135"/>
      <c r="K944" s="251"/>
    </row>
    <row r="945" spans="2:11" outlineLevel="1" x14ac:dyDescent="0.35">
      <c r="B945" s="267" t="s">
        <v>2398</v>
      </c>
      <c r="C945" s="268" t="s">
        <v>3279</v>
      </c>
      <c r="D945" s="135" t="s">
        <v>3294</v>
      </c>
      <c r="E945" s="135"/>
      <c r="F945" s="135" t="s">
        <v>1434</v>
      </c>
      <c r="G945" s="269">
        <v>0.14196</v>
      </c>
      <c r="H945" s="268" t="s">
        <v>3295</v>
      </c>
      <c r="I945" s="135"/>
      <c r="J945" s="135"/>
      <c r="K945" s="251"/>
    </row>
    <row r="946" spans="2:11" outlineLevel="1" x14ac:dyDescent="0.35">
      <c r="B946" s="267" t="s">
        <v>2398</v>
      </c>
      <c r="C946" s="268" t="s">
        <v>3279</v>
      </c>
      <c r="D946" s="135" t="s">
        <v>3296</v>
      </c>
      <c r="E946" s="135"/>
      <c r="F946" s="135" t="s">
        <v>1434</v>
      </c>
      <c r="G946" s="269">
        <v>0.14196</v>
      </c>
      <c r="H946" s="268" t="s">
        <v>3297</v>
      </c>
      <c r="I946" s="135"/>
      <c r="J946" s="135"/>
      <c r="K946" s="251"/>
    </row>
    <row r="947" spans="2:11" outlineLevel="1" x14ac:dyDescent="0.35">
      <c r="B947" s="267" t="s">
        <v>2398</v>
      </c>
      <c r="C947" s="268" t="s">
        <v>3279</v>
      </c>
      <c r="D947" s="135" t="s">
        <v>3298</v>
      </c>
      <c r="E947" s="135"/>
      <c r="F947" s="135" t="s">
        <v>1434</v>
      </c>
      <c r="G947" s="269">
        <v>0.14196</v>
      </c>
      <c r="H947" s="268" t="s">
        <v>3299</v>
      </c>
      <c r="I947" s="135"/>
      <c r="J947" s="135"/>
      <c r="K947" s="251"/>
    </row>
    <row r="948" spans="2:11" outlineLevel="1" x14ac:dyDescent="0.35">
      <c r="B948" s="267" t="s">
        <v>2398</v>
      </c>
      <c r="C948" s="268" t="s">
        <v>3279</v>
      </c>
      <c r="D948" s="135" t="s">
        <v>3300</v>
      </c>
      <c r="E948" s="135"/>
      <c r="F948" s="135" t="s">
        <v>1434</v>
      </c>
      <c r="G948" s="269">
        <v>0.14196</v>
      </c>
      <c r="H948" s="268" t="s">
        <v>3301</v>
      </c>
      <c r="I948" s="135"/>
      <c r="J948" s="135"/>
      <c r="K948" s="251"/>
    </row>
    <row r="949" spans="2:11" outlineLevel="1" x14ac:dyDescent="0.35">
      <c r="B949" s="267" t="s">
        <v>2398</v>
      </c>
      <c r="C949" s="268" t="s">
        <v>3279</v>
      </c>
      <c r="D949" s="135" t="s">
        <v>3302</v>
      </c>
      <c r="E949" s="135"/>
      <c r="F949" s="135" t="s">
        <v>1434</v>
      </c>
      <c r="G949" s="269">
        <v>0.13722800000000002</v>
      </c>
      <c r="H949" s="268" t="s">
        <v>3303</v>
      </c>
      <c r="I949" s="135"/>
      <c r="J949" s="135"/>
      <c r="K949" s="251"/>
    </row>
    <row r="950" spans="2:11" outlineLevel="1" x14ac:dyDescent="0.35">
      <c r="B950" s="267" t="s">
        <v>1479</v>
      </c>
      <c r="C950" s="268" t="s">
        <v>3140</v>
      </c>
      <c r="D950" s="135" t="s">
        <v>3304</v>
      </c>
      <c r="E950" s="135"/>
      <c r="F950" s="135" t="s">
        <v>1434</v>
      </c>
      <c r="G950" s="269">
        <v>0.246064</v>
      </c>
      <c r="H950" s="268" t="s">
        <v>3305</v>
      </c>
      <c r="I950" s="135"/>
      <c r="J950" s="135"/>
      <c r="K950" s="251"/>
    </row>
    <row r="951" spans="2:11" outlineLevel="1" x14ac:dyDescent="0.35">
      <c r="B951" s="267" t="s">
        <v>1423</v>
      </c>
      <c r="C951" s="268" t="s">
        <v>3199</v>
      </c>
      <c r="D951" s="135" t="s">
        <v>3306</v>
      </c>
      <c r="E951" s="135"/>
      <c r="F951" s="135" t="s">
        <v>1434</v>
      </c>
      <c r="G951" s="269">
        <v>0.41878199999999999</v>
      </c>
      <c r="H951" s="268" t="s">
        <v>3307</v>
      </c>
      <c r="I951" s="135"/>
      <c r="J951" s="135"/>
      <c r="K951" s="251"/>
    </row>
    <row r="952" spans="2:11" outlineLevel="1" x14ac:dyDescent="0.35">
      <c r="B952" s="267" t="s">
        <v>2398</v>
      </c>
      <c r="C952" s="268" t="s">
        <v>3279</v>
      </c>
      <c r="D952" s="135" t="s">
        <v>3308</v>
      </c>
      <c r="E952" s="135"/>
      <c r="F952" s="135" t="s">
        <v>1434</v>
      </c>
      <c r="G952" s="269">
        <v>0.13722800000000002</v>
      </c>
      <c r="H952" s="268" t="s">
        <v>3309</v>
      </c>
      <c r="I952" s="135"/>
      <c r="J952" s="135"/>
      <c r="K952" s="251"/>
    </row>
    <row r="953" spans="2:11" outlineLevel="1" x14ac:dyDescent="0.35">
      <c r="B953" s="267" t="s">
        <v>2398</v>
      </c>
      <c r="C953" s="268" t="s">
        <v>3279</v>
      </c>
      <c r="D953" s="135" t="s">
        <v>3310</v>
      </c>
      <c r="E953" s="135"/>
      <c r="F953" s="135" t="s">
        <v>1434</v>
      </c>
      <c r="G953" s="269">
        <v>0.13722800000000002</v>
      </c>
      <c r="H953" s="268" t="s">
        <v>3311</v>
      </c>
      <c r="I953" s="135"/>
      <c r="J953" s="135"/>
      <c r="K953" s="251"/>
    </row>
    <row r="954" spans="2:11" outlineLevel="1" x14ac:dyDescent="0.35">
      <c r="B954" s="267" t="s">
        <v>2398</v>
      </c>
      <c r="C954" s="268" t="s">
        <v>3279</v>
      </c>
      <c r="D954" s="135" t="s">
        <v>3312</v>
      </c>
      <c r="E954" s="135"/>
      <c r="F954" s="135" t="s">
        <v>1434</v>
      </c>
      <c r="G954" s="269">
        <v>0.13722800000000002</v>
      </c>
      <c r="H954" s="268" t="s">
        <v>3313</v>
      </c>
      <c r="I954" s="135"/>
      <c r="J954" s="135"/>
      <c r="K954" s="251"/>
    </row>
    <row r="955" spans="2:11" outlineLevel="1" x14ac:dyDescent="0.35">
      <c r="B955" s="267" t="s">
        <v>2398</v>
      </c>
      <c r="C955" s="268" t="s">
        <v>3279</v>
      </c>
      <c r="D955" s="135" t="s">
        <v>3314</v>
      </c>
      <c r="E955" s="135"/>
      <c r="F955" s="135" t="s">
        <v>1434</v>
      </c>
      <c r="G955" s="269">
        <v>0.13722800000000002</v>
      </c>
      <c r="H955" s="268" t="s">
        <v>3315</v>
      </c>
      <c r="I955" s="135"/>
      <c r="J955" s="135"/>
      <c r="K955" s="251"/>
    </row>
    <row r="956" spans="2:11" outlineLevel="1" x14ac:dyDescent="0.35">
      <c r="B956" s="267" t="s">
        <v>2398</v>
      </c>
      <c r="C956" s="268" t="s">
        <v>3279</v>
      </c>
      <c r="D956" s="135" t="s">
        <v>3316</v>
      </c>
      <c r="E956" s="135"/>
      <c r="F956" s="135" t="s">
        <v>1434</v>
      </c>
      <c r="G956" s="269">
        <v>0.13722800000000002</v>
      </c>
      <c r="H956" s="268" t="s">
        <v>3317</v>
      </c>
      <c r="I956" s="135"/>
      <c r="J956" s="135"/>
      <c r="K956" s="251"/>
    </row>
    <row r="957" spans="2:11" outlineLevel="1" x14ac:dyDescent="0.35">
      <c r="B957" s="267" t="s">
        <v>2398</v>
      </c>
      <c r="C957" s="268" t="s">
        <v>3279</v>
      </c>
      <c r="D957" s="135" t="s">
        <v>3318</v>
      </c>
      <c r="E957" s="135"/>
      <c r="F957" s="135" t="s">
        <v>1434</v>
      </c>
      <c r="G957" s="269">
        <v>0.15024100000000001</v>
      </c>
      <c r="H957" s="268" t="s">
        <v>3319</v>
      </c>
      <c r="I957" s="135"/>
      <c r="J957" s="135"/>
      <c r="K957" s="251"/>
    </row>
    <row r="958" spans="2:11" outlineLevel="1" x14ac:dyDescent="0.35">
      <c r="B958" s="267" t="s">
        <v>2398</v>
      </c>
      <c r="C958" s="268" t="s">
        <v>3279</v>
      </c>
      <c r="D958" s="135" t="s">
        <v>3320</v>
      </c>
      <c r="E958" s="135"/>
      <c r="F958" s="135" t="s">
        <v>1434</v>
      </c>
      <c r="G958" s="269">
        <v>0.132496</v>
      </c>
      <c r="H958" s="268" t="s">
        <v>3321</v>
      </c>
      <c r="I958" s="135"/>
      <c r="J958" s="135"/>
      <c r="K958" s="251"/>
    </row>
    <row r="959" spans="2:11" outlineLevel="1" x14ac:dyDescent="0.35">
      <c r="B959" s="267" t="s">
        <v>2398</v>
      </c>
      <c r="C959" s="268" t="s">
        <v>3279</v>
      </c>
      <c r="D959" s="135" t="s">
        <v>3322</v>
      </c>
      <c r="E959" s="135"/>
      <c r="F959" s="135" t="s">
        <v>1434</v>
      </c>
      <c r="G959" s="269">
        <v>0.21412300000000001</v>
      </c>
      <c r="H959" s="268" t="s">
        <v>3323</v>
      </c>
      <c r="I959" s="135"/>
      <c r="J959" s="135"/>
      <c r="K959" s="251"/>
    </row>
    <row r="960" spans="2:11" outlineLevel="1" x14ac:dyDescent="0.35">
      <c r="B960" s="267" t="s">
        <v>2398</v>
      </c>
      <c r="C960" s="268" t="s">
        <v>3279</v>
      </c>
      <c r="D960" s="135" t="s">
        <v>3324</v>
      </c>
      <c r="E960" s="135"/>
      <c r="F960" s="135" t="s">
        <v>1434</v>
      </c>
      <c r="G960" s="269">
        <v>0.21412300000000001</v>
      </c>
      <c r="H960" s="268" t="s">
        <v>3325</v>
      </c>
      <c r="I960" s="135"/>
      <c r="J960" s="135"/>
      <c r="K960" s="251"/>
    </row>
    <row r="961" spans="2:11" outlineLevel="1" x14ac:dyDescent="0.35">
      <c r="B961" s="267" t="s">
        <v>2398</v>
      </c>
      <c r="C961" s="268" t="s">
        <v>3279</v>
      </c>
      <c r="D961" s="135" t="s">
        <v>3326</v>
      </c>
      <c r="E961" s="135"/>
      <c r="F961" s="135" t="s">
        <v>1434</v>
      </c>
      <c r="G961" s="269">
        <v>0.21412300000000001</v>
      </c>
      <c r="H961" s="268" t="s">
        <v>3327</v>
      </c>
      <c r="I961" s="135"/>
      <c r="J961" s="135"/>
      <c r="K961" s="251"/>
    </row>
    <row r="962" spans="2:11" outlineLevel="1" x14ac:dyDescent="0.35">
      <c r="B962" s="267" t="s">
        <v>1479</v>
      </c>
      <c r="C962" s="268" t="s">
        <v>2493</v>
      </c>
      <c r="D962" s="135" t="s">
        <v>3328</v>
      </c>
      <c r="E962" s="135"/>
      <c r="F962" s="135" t="s">
        <v>1434</v>
      </c>
      <c r="G962" s="269">
        <v>0.107653</v>
      </c>
      <c r="H962" s="268" t="s">
        <v>3329</v>
      </c>
      <c r="I962" s="135"/>
      <c r="J962" s="135"/>
      <c r="K962" s="251"/>
    </row>
    <row r="963" spans="2:11" outlineLevel="1" x14ac:dyDescent="0.35">
      <c r="B963" s="267" t="s">
        <v>2398</v>
      </c>
      <c r="C963" s="268" t="s">
        <v>3279</v>
      </c>
      <c r="D963" s="135" t="s">
        <v>3330</v>
      </c>
      <c r="E963" s="135"/>
      <c r="F963" s="135" t="s">
        <v>1434</v>
      </c>
      <c r="G963" s="269">
        <v>0.18573100000000001</v>
      </c>
      <c r="H963" s="268" t="s">
        <v>3331</v>
      </c>
      <c r="I963" s="135"/>
      <c r="J963" s="135"/>
      <c r="K963" s="251"/>
    </row>
    <row r="964" spans="2:11" outlineLevel="1" x14ac:dyDescent="0.35">
      <c r="B964" s="267" t="s">
        <v>2398</v>
      </c>
      <c r="C964" s="268" t="s">
        <v>3279</v>
      </c>
      <c r="D964" s="135" t="s">
        <v>3332</v>
      </c>
      <c r="E964" s="135"/>
      <c r="F964" s="135" t="s">
        <v>1434</v>
      </c>
      <c r="G964" s="269">
        <v>0.18573100000000001</v>
      </c>
      <c r="H964" s="268" t="s">
        <v>3333</v>
      </c>
      <c r="I964" s="135"/>
      <c r="J964" s="135"/>
      <c r="K964" s="251"/>
    </row>
    <row r="965" spans="2:11" outlineLevel="1" x14ac:dyDescent="0.35">
      <c r="B965" s="267" t="s">
        <v>2398</v>
      </c>
      <c r="C965" s="268" t="s">
        <v>3279</v>
      </c>
      <c r="D965" s="135" t="s">
        <v>3334</v>
      </c>
      <c r="E965" s="135"/>
      <c r="F965" s="135" t="s">
        <v>1434</v>
      </c>
      <c r="G965" s="269">
        <v>0.18573100000000001</v>
      </c>
      <c r="H965" s="268" t="s">
        <v>3335</v>
      </c>
      <c r="I965" s="135"/>
      <c r="J965" s="135"/>
      <c r="K965" s="251"/>
    </row>
    <row r="966" spans="2:11" outlineLevel="1" x14ac:dyDescent="0.35">
      <c r="B966" s="267" t="s">
        <v>1479</v>
      </c>
      <c r="C966" s="268" t="s">
        <v>3140</v>
      </c>
      <c r="D966" s="135" t="s">
        <v>3336</v>
      </c>
      <c r="E966" s="135"/>
      <c r="F966" s="135" t="s">
        <v>1434</v>
      </c>
      <c r="G966" s="269">
        <v>0.304031</v>
      </c>
      <c r="H966" s="268" t="s">
        <v>3337</v>
      </c>
      <c r="I966" s="135"/>
      <c r="J966" s="135"/>
      <c r="K966" s="251"/>
    </row>
    <row r="967" spans="2:11" outlineLevel="1" x14ac:dyDescent="0.35">
      <c r="B967" s="267" t="s">
        <v>2398</v>
      </c>
      <c r="C967" s="268" t="s">
        <v>3279</v>
      </c>
      <c r="D967" s="135" t="s">
        <v>3338</v>
      </c>
      <c r="E967" s="135"/>
      <c r="F967" s="135" t="s">
        <v>1434</v>
      </c>
      <c r="G967" s="269">
        <v>0.19282900000000003</v>
      </c>
      <c r="H967" s="268" t="s">
        <v>3339</v>
      </c>
      <c r="I967" s="135"/>
      <c r="J967" s="135"/>
      <c r="K967" s="251"/>
    </row>
    <row r="968" spans="2:11" outlineLevel="1" x14ac:dyDescent="0.35">
      <c r="B968" s="267" t="s">
        <v>2398</v>
      </c>
      <c r="C968" s="268" t="s">
        <v>3279</v>
      </c>
      <c r="D968" s="135" t="s">
        <v>3340</v>
      </c>
      <c r="E968" s="135"/>
      <c r="F968" s="135" t="s">
        <v>1434</v>
      </c>
      <c r="G968" s="269">
        <v>0.19282900000000003</v>
      </c>
      <c r="H968" s="268" t="s">
        <v>3341</v>
      </c>
      <c r="I968" s="135"/>
      <c r="J968" s="135"/>
      <c r="K968" s="251"/>
    </row>
    <row r="969" spans="2:11" outlineLevel="1" x14ac:dyDescent="0.35">
      <c r="B969" s="267" t="s">
        <v>2398</v>
      </c>
      <c r="C969" s="268" t="s">
        <v>3279</v>
      </c>
      <c r="D969" s="135" t="s">
        <v>3342</v>
      </c>
      <c r="E969" s="135"/>
      <c r="F969" s="135" t="s">
        <v>1434</v>
      </c>
      <c r="G969" s="269">
        <v>0.18573100000000001</v>
      </c>
      <c r="H969" s="268" t="s">
        <v>3343</v>
      </c>
      <c r="I969" s="135"/>
      <c r="J969" s="135"/>
      <c r="K969" s="251"/>
    </row>
    <row r="970" spans="2:11" outlineLevel="1" x14ac:dyDescent="0.35">
      <c r="B970" s="267" t="s">
        <v>2398</v>
      </c>
      <c r="C970" s="268" t="s">
        <v>3279</v>
      </c>
      <c r="D970" s="135" t="s">
        <v>3344</v>
      </c>
      <c r="E970" s="135"/>
      <c r="F970" s="135" t="s">
        <v>1434</v>
      </c>
      <c r="G970" s="269">
        <v>0.18573100000000001</v>
      </c>
      <c r="H970" s="268" t="s">
        <v>3345</v>
      </c>
      <c r="I970" s="135"/>
      <c r="J970" s="135"/>
      <c r="K970" s="251"/>
    </row>
    <row r="971" spans="2:11" outlineLevel="1" x14ac:dyDescent="0.35">
      <c r="B971" s="267" t="s">
        <v>2398</v>
      </c>
      <c r="C971" s="268" t="s">
        <v>3279</v>
      </c>
      <c r="D971" s="135" t="s">
        <v>3346</v>
      </c>
      <c r="E971" s="135"/>
      <c r="F971" s="135" t="s">
        <v>1434</v>
      </c>
      <c r="G971" s="269">
        <v>0.19282900000000003</v>
      </c>
      <c r="H971" s="268" t="s">
        <v>3347</v>
      </c>
      <c r="I971" s="135"/>
      <c r="J971" s="135"/>
      <c r="K971" s="251"/>
    </row>
    <row r="972" spans="2:11" outlineLevel="1" x14ac:dyDescent="0.35">
      <c r="B972" s="267" t="s">
        <v>2398</v>
      </c>
      <c r="C972" s="268" t="s">
        <v>3279</v>
      </c>
      <c r="D972" s="135" t="s">
        <v>3348</v>
      </c>
      <c r="E972" s="135"/>
      <c r="F972" s="135" t="s">
        <v>1434</v>
      </c>
      <c r="G972" s="269">
        <v>0.17153499999999999</v>
      </c>
      <c r="H972" s="268" t="s">
        <v>3349</v>
      </c>
      <c r="I972" s="135"/>
      <c r="J972" s="135"/>
      <c r="K972" s="251"/>
    </row>
    <row r="973" spans="2:11" outlineLevel="1" x14ac:dyDescent="0.35">
      <c r="B973" s="267" t="s">
        <v>2398</v>
      </c>
      <c r="C973" s="268" t="s">
        <v>3279</v>
      </c>
      <c r="D973" s="135" t="s">
        <v>3350</v>
      </c>
      <c r="E973" s="135"/>
      <c r="F973" s="135" t="s">
        <v>1434</v>
      </c>
      <c r="G973" s="269">
        <v>0.29338400000000003</v>
      </c>
      <c r="H973" s="268" t="s">
        <v>3351</v>
      </c>
      <c r="I973" s="135"/>
      <c r="J973" s="135"/>
      <c r="K973" s="251"/>
    </row>
    <row r="974" spans="2:11" outlineLevel="1" x14ac:dyDescent="0.35">
      <c r="B974" s="267" t="s">
        <v>2398</v>
      </c>
      <c r="C974" s="268" t="s">
        <v>3279</v>
      </c>
      <c r="D974" s="135" t="s">
        <v>3352</v>
      </c>
      <c r="E974" s="135"/>
      <c r="F974" s="135" t="s">
        <v>1434</v>
      </c>
      <c r="G974" s="269">
        <v>0.29338400000000003</v>
      </c>
      <c r="H974" s="268" t="s">
        <v>3353</v>
      </c>
      <c r="I974" s="135"/>
      <c r="J974" s="135"/>
      <c r="K974" s="251"/>
    </row>
    <row r="975" spans="2:11" outlineLevel="1" x14ac:dyDescent="0.35">
      <c r="B975" s="267" t="s">
        <v>2398</v>
      </c>
      <c r="C975" s="268" t="s">
        <v>3279</v>
      </c>
      <c r="D975" s="135" t="s">
        <v>3354</v>
      </c>
      <c r="E975" s="135"/>
      <c r="F975" s="135" t="s">
        <v>1434</v>
      </c>
      <c r="G975" s="269">
        <v>0.12894700000000001</v>
      </c>
      <c r="H975" s="268" t="s">
        <v>3355</v>
      </c>
      <c r="I975" s="135"/>
      <c r="J975" s="135"/>
      <c r="K975" s="251"/>
    </row>
    <row r="976" spans="2:11" outlineLevel="1" x14ac:dyDescent="0.35">
      <c r="B976" s="267" t="s">
        <v>2398</v>
      </c>
      <c r="C976" s="268" t="s">
        <v>3279</v>
      </c>
      <c r="D976" s="135" t="s">
        <v>3356</v>
      </c>
      <c r="E976" s="135"/>
      <c r="F976" s="135" t="s">
        <v>1434</v>
      </c>
      <c r="G976" s="269">
        <v>0.12894700000000001</v>
      </c>
      <c r="H976" s="268" t="s">
        <v>3357</v>
      </c>
      <c r="I976" s="135"/>
      <c r="J976" s="135"/>
      <c r="K976" s="251"/>
    </row>
    <row r="977" spans="2:11" outlineLevel="1" x14ac:dyDescent="0.35">
      <c r="B977" s="267" t="s">
        <v>2398</v>
      </c>
      <c r="C977" s="268" t="s">
        <v>3279</v>
      </c>
      <c r="D977" s="135" t="s">
        <v>3358</v>
      </c>
      <c r="E977" s="135"/>
      <c r="F977" s="135" t="s">
        <v>1434</v>
      </c>
      <c r="G977" s="269">
        <v>7.6895000000000005E-2</v>
      </c>
      <c r="H977" s="268" t="s">
        <v>3359</v>
      </c>
      <c r="I977" s="135"/>
      <c r="J977" s="135"/>
      <c r="K977" s="251"/>
    </row>
    <row r="978" spans="2:11" outlineLevel="1" x14ac:dyDescent="0.35">
      <c r="B978" s="267" t="s">
        <v>2398</v>
      </c>
      <c r="C978" s="268" t="s">
        <v>2811</v>
      </c>
      <c r="D978" s="135" t="s">
        <v>3360</v>
      </c>
      <c r="E978" s="135"/>
      <c r="F978" s="135" t="s">
        <v>1434</v>
      </c>
      <c r="G978" s="269">
        <v>0.19282900000000003</v>
      </c>
      <c r="H978" s="268" t="s">
        <v>3361</v>
      </c>
      <c r="I978" s="135"/>
      <c r="J978" s="135"/>
      <c r="K978" s="251"/>
    </row>
    <row r="979" spans="2:11" outlineLevel="1" x14ac:dyDescent="0.35">
      <c r="B979" s="267" t="s">
        <v>2398</v>
      </c>
      <c r="C979" s="268" t="s">
        <v>2811</v>
      </c>
      <c r="D979" s="135" t="s">
        <v>3362</v>
      </c>
      <c r="E979" s="135"/>
      <c r="F979" s="135" t="s">
        <v>1434</v>
      </c>
      <c r="G979" s="269">
        <v>0.59031699999999998</v>
      </c>
      <c r="H979" s="268" t="s">
        <v>3363</v>
      </c>
      <c r="I979" s="135"/>
      <c r="J979" s="135"/>
      <c r="K979" s="251"/>
    </row>
    <row r="980" spans="2:11" outlineLevel="1" x14ac:dyDescent="0.35">
      <c r="B980" s="267" t="s">
        <v>2398</v>
      </c>
      <c r="C980" s="268" t="s">
        <v>2811</v>
      </c>
      <c r="D980" s="135" t="s">
        <v>3364</v>
      </c>
      <c r="E980" s="135"/>
      <c r="F980" s="135" t="s">
        <v>1434</v>
      </c>
      <c r="G980" s="269">
        <v>0.246064</v>
      </c>
      <c r="H980" s="268" t="s">
        <v>3365</v>
      </c>
      <c r="I980" s="135"/>
      <c r="J980" s="135"/>
      <c r="K980" s="251"/>
    </row>
    <row r="981" spans="2:11" outlineLevel="1" x14ac:dyDescent="0.35">
      <c r="B981" s="267" t="s">
        <v>2398</v>
      </c>
      <c r="C981" s="268" t="s">
        <v>2811</v>
      </c>
      <c r="D981" s="135" t="s">
        <v>3366</v>
      </c>
      <c r="E981" s="135"/>
      <c r="F981" s="135" t="s">
        <v>1434</v>
      </c>
      <c r="G981" s="269">
        <v>0.126581</v>
      </c>
      <c r="H981" s="268" t="s">
        <v>3367</v>
      </c>
      <c r="I981" s="135"/>
      <c r="J981" s="135"/>
      <c r="K981" s="251"/>
    </row>
    <row r="982" spans="2:11" outlineLevel="1" x14ac:dyDescent="0.35">
      <c r="B982" s="267" t="s">
        <v>2398</v>
      </c>
      <c r="C982" s="268" t="s">
        <v>2811</v>
      </c>
      <c r="D982" s="135" t="s">
        <v>3368</v>
      </c>
      <c r="E982" s="135"/>
      <c r="F982" s="135" t="s">
        <v>1434</v>
      </c>
      <c r="G982" s="269">
        <v>0.15260700000000002</v>
      </c>
      <c r="H982" s="268" t="s">
        <v>3369</v>
      </c>
      <c r="I982" s="135"/>
      <c r="J982" s="135"/>
      <c r="K982" s="251"/>
    </row>
    <row r="983" spans="2:11" outlineLevel="1" x14ac:dyDescent="0.35">
      <c r="B983" s="267" t="s">
        <v>2398</v>
      </c>
      <c r="C983" s="268" t="s">
        <v>2811</v>
      </c>
      <c r="D983" s="135" t="s">
        <v>3370</v>
      </c>
      <c r="E983" s="135"/>
      <c r="F983" s="135" t="s">
        <v>1434</v>
      </c>
      <c r="G983" s="269">
        <v>0.16443700000000003</v>
      </c>
      <c r="H983" s="268" t="s">
        <v>3371</v>
      </c>
      <c r="I983" s="135"/>
      <c r="J983" s="135"/>
      <c r="K983" s="251"/>
    </row>
    <row r="984" spans="2:11" outlineLevel="1" x14ac:dyDescent="0.35">
      <c r="B984" s="267" t="s">
        <v>2398</v>
      </c>
      <c r="C984" s="268" t="s">
        <v>2811</v>
      </c>
      <c r="D984" s="135" t="s">
        <v>3372</v>
      </c>
      <c r="E984" s="135"/>
      <c r="F984" s="135" t="s">
        <v>1434</v>
      </c>
      <c r="G984" s="269">
        <v>0.14787500000000001</v>
      </c>
      <c r="H984" s="268" t="s">
        <v>3373</v>
      </c>
      <c r="I984" s="135"/>
      <c r="J984" s="135"/>
      <c r="K984" s="251"/>
    </row>
    <row r="985" spans="2:11" outlineLevel="1" x14ac:dyDescent="0.35">
      <c r="B985" s="267" t="s">
        <v>2398</v>
      </c>
      <c r="C985" s="268" t="s">
        <v>2811</v>
      </c>
      <c r="D985" s="135" t="s">
        <v>3374</v>
      </c>
      <c r="E985" s="135"/>
      <c r="F985" s="135" t="s">
        <v>1434</v>
      </c>
      <c r="G985" s="269">
        <v>0.17153499999999999</v>
      </c>
      <c r="H985" s="268" t="s">
        <v>3375</v>
      </c>
      <c r="I985" s="135"/>
      <c r="J985" s="135"/>
      <c r="K985" s="251"/>
    </row>
    <row r="986" spans="2:11" outlineLevel="1" x14ac:dyDescent="0.35">
      <c r="B986" s="267" t="s">
        <v>2398</v>
      </c>
      <c r="C986" s="268" t="s">
        <v>2811</v>
      </c>
      <c r="D986" s="135" t="s">
        <v>3376</v>
      </c>
      <c r="E986" s="135"/>
      <c r="F986" s="135" t="s">
        <v>1434</v>
      </c>
      <c r="G986" s="269">
        <v>0.29338400000000003</v>
      </c>
      <c r="H986" s="268" t="s">
        <v>3377</v>
      </c>
      <c r="I986" s="135"/>
      <c r="J986" s="135"/>
      <c r="K986" s="251"/>
    </row>
    <row r="987" spans="2:11" outlineLevel="1" x14ac:dyDescent="0.35">
      <c r="B987" s="267" t="s">
        <v>2398</v>
      </c>
      <c r="C987" s="268" t="s">
        <v>2811</v>
      </c>
      <c r="D987" s="135" t="s">
        <v>3378</v>
      </c>
      <c r="E987" s="135"/>
      <c r="F987" s="135" t="s">
        <v>1434</v>
      </c>
      <c r="G987" s="269">
        <v>0.29338400000000003</v>
      </c>
      <c r="H987" s="268" t="s">
        <v>3379</v>
      </c>
      <c r="I987" s="135"/>
      <c r="J987" s="135"/>
      <c r="K987" s="251"/>
    </row>
    <row r="988" spans="2:11" outlineLevel="1" x14ac:dyDescent="0.35">
      <c r="B988" s="267" t="s">
        <v>2398</v>
      </c>
      <c r="C988" s="268" t="s">
        <v>2811</v>
      </c>
      <c r="D988" s="135" t="s">
        <v>3380</v>
      </c>
      <c r="E988" s="135"/>
      <c r="F988" s="135" t="s">
        <v>1434</v>
      </c>
      <c r="G988" s="269">
        <v>0.19637800000000002</v>
      </c>
      <c r="H988" s="268" t="s">
        <v>3381</v>
      </c>
      <c r="I988" s="135"/>
      <c r="J988" s="135"/>
      <c r="K988" s="251"/>
    </row>
    <row r="989" spans="2:11" outlineLevel="1" x14ac:dyDescent="0.35">
      <c r="B989" s="267" t="s">
        <v>1423</v>
      </c>
      <c r="C989" s="268" t="s">
        <v>3199</v>
      </c>
      <c r="D989" s="135" t="s">
        <v>3382</v>
      </c>
      <c r="E989" s="135"/>
      <c r="F989" s="135" t="s">
        <v>1434</v>
      </c>
      <c r="G989" s="269">
        <v>0.74765599999999999</v>
      </c>
      <c r="H989" s="268" t="s">
        <v>3383</v>
      </c>
      <c r="I989" s="135"/>
      <c r="J989" s="135"/>
      <c r="K989" s="251"/>
    </row>
    <row r="990" spans="2:11" outlineLevel="1" x14ac:dyDescent="0.35">
      <c r="B990" s="267" t="s">
        <v>2398</v>
      </c>
      <c r="C990" s="268" t="s">
        <v>2811</v>
      </c>
      <c r="D990" s="135" t="s">
        <v>3384</v>
      </c>
      <c r="E990" s="135"/>
      <c r="F990" s="135" t="s">
        <v>1434</v>
      </c>
      <c r="G990" s="269">
        <v>0.19282900000000003</v>
      </c>
      <c r="H990" s="268" t="s">
        <v>3385</v>
      </c>
      <c r="I990" s="135"/>
      <c r="J990" s="135"/>
      <c r="K990" s="251"/>
    </row>
    <row r="991" spans="2:11" outlineLevel="1" x14ac:dyDescent="0.35">
      <c r="B991" s="267" t="s">
        <v>1479</v>
      </c>
      <c r="C991" s="268" t="s">
        <v>3140</v>
      </c>
      <c r="D991" s="135" t="s">
        <v>3386</v>
      </c>
      <c r="E991" s="135"/>
      <c r="F991" s="135" t="s">
        <v>1434</v>
      </c>
      <c r="G991" s="269">
        <v>0.16562000000000002</v>
      </c>
      <c r="H991" s="268" t="s">
        <v>3387</v>
      </c>
      <c r="I991" s="135"/>
      <c r="J991" s="135"/>
      <c r="K991" s="251"/>
    </row>
    <row r="992" spans="2:11" outlineLevel="1" x14ac:dyDescent="0.35">
      <c r="B992" s="267" t="s">
        <v>2398</v>
      </c>
      <c r="C992" s="268" t="s">
        <v>2811</v>
      </c>
      <c r="D992" s="135" t="s">
        <v>3388</v>
      </c>
      <c r="E992" s="135"/>
      <c r="F992" s="135" t="s">
        <v>1434</v>
      </c>
      <c r="G992" s="269">
        <v>0.21648900000000001</v>
      </c>
      <c r="H992" s="268" t="s">
        <v>3389</v>
      </c>
      <c r="I992" s="135"/>
      <c r="J992" s="135"/>
      <c r="K992" s="251"/>
    </row>
    <row r="993" spans="2:11" outlineLevel="1" x14ac:dyDescent="0.35">
      <c r="B993" s="267" t="s">
        <v>2398</v>
      </c>
      <c r="C993" s="268" t="s">
        <v>2811</v>
      </c>
      <c r="D993" s="135" t="s">
        <v>3390</v>
      </c>
      <c r="E993" s="135"/>
      <c r="F993" s="135" t="s">
        <v>1434</v>
      </c>
      <c r="G993" s="269">
        <v>4.0222000000000008E-2</v>
      </c>
      <c r="H993" s="268" t="s">
        <v>3391</v>
      </c>
      <c r="I993" s="135"/>
      <c r="J993" s="135"/>
      <c r="K993" s="251"/>
    </row>
    <row r="994" spans="2:11" outlineLevel="1" x14ac:dyDescent="0.35">
      <c r="B994" s="267" t="s">
        <v>2398</v>
      </c>
      <c r="C994" s="268" t="s">
        <v>2811</v>
      </c>
      <c r="D994" s="135" t="s">
        <v>3392</v>
      </c>
      <c r="E994" s="135"/>
      <c r="F994" s="135" t="s">
        <v>1434</v>
      </c>
      <c r="G994" s="269">
        <v>0.11711700000000001</v>
      </c>
      <c r="H994" s="268" t="s">
        <v>3393</v>
      </c>
      <c r="I994" s="135"/>
      <c r="J994" s="135"/>
      <c r="K994" s="251"/>
    </row>
    <row r="995" spans="2:11" outlineLevel="1" x14ac:dyDescent="0.35">
      <c r="B995" s="267" t="s">
        <v>2398</v>
      </c>
      <c r="C995" s="268" t="s">
        <v>2811</v>
      </c>
      <c r="D995" s="135" t="s">
        <v>3394</v>
      </c>
      <c r="E995" s="135"/>
      <c r="F995" s="135" t="s">
        <v>1434</v>
      </c>
      <c r="G995" s="269">
        <v>0.23305100000000001</v>
      </c>
      <c r="H995" s="268" t="s">
        <v>3395</v>
      </c>
      <c r="I995" s="135"/>
      <c r="J995" s="135"/>
      <c r="K995" s="251"/>
    </row>
    <row r="996" spans="2:11" outlineLevel="1" x14ac:dyDescent="0.35">
      <c r="B996" s="267" t="s">
        <v>2398</v>
      </c>
      <c r="C996" s="268" t="s">
        <v>2811</v>
      </c>
      <c r="D996" s="135" t="s">
        <v>3396</v>
      </c>
      <c r="E996" s="135"/>
      <c r="F996" s="135" t="s">
        <v>1434</v>
      </c>
      <c r="G996" s="269">
        <v>7.6895000000000005E-2</v>
      </c>
      <c r="H996" s="268" t="s">
        <v>3397</v>
      </c>
      <c r="I996" s="135"/>
      <c r="J996" s="135"/>
      <c r="K996" s="251"/>
    </row>
    <row r="997" spans="2:11" outlineLevel="1" x14ac:dyDescent="0.35">
      <c r="B997" s="267" t="s">
        <v>1479</v>
      </c>
      <c r="C997" s="268" t="s">
        <v>3398</v>
      </c>
      <c r="D997" s="135" t="s">
        <v>3399</v>
      </c>
      <c r="E997" s="135"/>
      <c r="F997" s="135" t="s">
        <v>1434</v>
      </c>
      <c r="G997" s="269">
        <v>7.0980000000000001E-2</v>
      </c>
      <c r="H997" s="268" t="s">
        <v>3400</v>
      </c>
      <c r="I997" s="135"/>
      <c r="J997" s="135"/>
      <c r="K997" s="251"/>
    </row>
    <row r="998" spans="2:11" outlineLevel="1" x14ac:dyDescent="0.35">
      <c r="B998" s="267" t="s">
        <v>1479</v>
      </c>
      <c r="C998" s="268" t="s">
        <v>3398</v>
      </c>
      <c r="D998" s="135" t="s">
        <v>3401</v>
      </c>
      <c r="E998" s="135"/>
      <c r="F998" s="135" t="s">
        <v>1434</v>
      </c>
      <c r="G998" s="269">
        <v>2.2477E-2</v>
      </c>
      <c r="H998" s="268" t="s">
        <v>3402</v>
      </c>
      <c r="I998" s="135"/>
      <c r="J998" s="135"/>
      <c r="K998" s="251"/>
    </row>
    <row r="999" spans="2:11" outlineLevel="1" x14ac:dyDescent="0.35">
      <c r="B999" s="267" t="s">
        <v>1479</v>
      </c>
      <c r="C999" s="268" t="s">
        <v>3398</v>
      </c>
      <c r="D999" s="135" t="s">
        <v>3403</v>
      </c>
      <c r="E999" s="135"/>
      <c r="F999" s="135" t="s">
        <v>1434</v>
      </c>
      <c r="G999" s="269">
        <v>0.41523300000000002</v>
      </c>
      <c r="H999" s="268" t="s">
        <v>3404</v>
      </c>
      <c r="I999" s="135"/>
      <c r="J999" s="135"/>
      <c r="K999" s="251"/>
    </row>
    <row r="1000" spans="2:11" outlineLevel="1" x14ac:dyDescent="0.35">
      <c r="B1000" s="267" t="s">
        <v>1479</v>
      </c>
      <c r="C1000" s="268" t="s">
        <v>3398</v>
      </c>
      <c r="D1000" s="135" t="s">
        <v>3405</v>
      </c>
      <c r="E1000" s="135"/>
      <c r="F1000" s="135" t="s">
        <v>1434</v>
      </c>
      <c r="G1000" s="269">
        <v>0.41523300000000002</v>
      </c>
      <c r="H1000" s="268" t="s">
        <v>3406</v>
      </c>
      <c r="I1000" s="135"/>
      <c r="J1000" s="135"/>
      <c r="K1000" s="251"/>
    </row>
    <row r="1001" spans="2:11" outlineLevel="1" x14ac:dyDescent="0.35">
      <c r="B1001" s="267" t="s">
        <v>1479</v>
      </c>
      <c r="C1001" s="268" t="s">
        <v>3398</v>
      </c>
      <c r="D1001" s="135" t="s">
        <v>3407</v>
      </c>
      <c r="E1001" s="135"/>
      <c r="F1001" s="135" t="s">
        <v>1434</v>
      </c>
      <c r="G1001" s="269">
        <v>0.41523300000000002</v>
      </c>
      <c r="H1001" s="268" t="s">
        <v>3408</v>
      </c>
      <c r="I1001" s="135"/>
      <c r="J1001" s="135"/>
      <c r="K1001" s="251"/>
    </row>
    <row r="1002" spans="2:11" outlineLevel="1" x14ac:dyDescent="0.35">
      <c r="B1002" s="267" t="s">
        <v>1479</v>
      </c>
      <c r="C1002" s="268" t="s">
        <v>3398</v>
      </c>
      <c r="D1002" s="135" t="s">
        <v>3409</v>
      </c>
      <c r="E1002" s="135"/>
      <c r="F1002" s="135" t="s">
        <v>1434</v>
      </c>
      <c r="G1002" s="269">
        <v>0.16916899999999999</v>
      </c>
      <c r="H1002" s="268" t="s">
        <v>3410</v>
      </c>
      <c r="I1002" s="135"/>
      <c r="J1002" s="135"/>
      <c r="K1002" s="251"/>
    </row>
    <row r="1003" spans="2:11" outlineLevel="1" x14ac:dyDescent="0.35">
      <c r="B1003" s="267" t="s">
        <v>1479</v>
      </c>
      <c r="C1003" s="268" t="s">
        <v>3398</v>
      </c>
      <c r="D1003" s="135" t="s">
        <v>3411</v>
      </c>
      <c r="E1003" s="135"/>
      <c r="F1003" s="135" t="s">
        <v>1434</v>
      </c>
      <c r="G1003" s="269">
        <v>0.16916899999999999</v>
      </c>
      <c r="H1003" s="268" t="s">
        <v>3412</v>
      </c>
      <c r="I1003" s="135"/>
      <c r="J1003" s="135"/>
      <c r="K1003" s="251"/>
    </row>
    <row r="1004" spans="2:11" outlineLevel="1" x14ac:dyDescent="0.35">
      <c r="B1004" s="267" t="s">
        <v>1479</v>
      </c>
      <c r="C1004" s="268" t="s">
        <v>3398</v>
      </c>
      <c r="D1004" s="135" t="s">
        <v>3413</v>
      </c>
      <c r="E1004" s="135"/>
      <c r="F1004" s="135" t="s">
        <v>1434</v>
      </c>
      <c r="G1004" s="269">
        <v>0.15852200000000002</v>
      </c>
      <c r="H1004" s="268" t="s">
        <v>3414</v>
      </c>
      <c r="I1004" s="135"/>
      <c r="J1004" s="135"/>
      <c r="K1004" s="251"/>
    </row>
    <row r="1005" spans="2:11" outlineLevel="1" x14ac:dyDescent="0.35">
      <c r="B1005" s="267" t="s">
        <v>1479</v>
      </c>
      <c r="C1005" s="268" t="s">
        <v>3398</v>
      </c>
      <c r="D1005" s="135" t="s">
        <v>3415</v>
      </c>
      <c r="E1005" s="135"/>
      <c r="F1005" s="135" t="s">
        <v>1434</v>
      </c>
      <c r="G1005" s="269">
        <v>0.15852200000000002</v>
      </c>
      <c r="H1005" s="268" t="s">
        <v>3416</v>
      </c>
      <c r="I1005" s="135"/>
      <c r="J1005" s="135"/>
      <c r="K1005" s="251"/>
    </row>
    <row r="1006" spans="2:11" outlineLevel="1" x14ac:dyDescent="0.35">
      <c r="B1006" s="267" t="s">
        <v>1479</v>
      </c>
      <c r="C1006" s="268" t="s">
        <v>3398</v>
      </c>
      <c r="D1006" s="135" t="s">
        <v>3417</v>
      </c>
      <c r="E1006" s="135"/>
      <c r="F1006" s="135" t="s">
        <v>1434</v>
      </c>
      <c r="G1006" s="269">
        <v>0.15852200000000002</v>
      </c>
      <c r="H1006" s="268" t="s">
        <v>3418</v>
      </c>
      <c r="I1006" s="135"/>
      <c r="J1006" s="135"/>
      <c r="K1006" s="251"/>
    </row>
    <row r="1007" spans="2:11" outlineLevel="1" x14ac:dyDescent="0.35">
      <c r="B1007" s="267" t="s">
        <v>1479</v>
      </c>
      <c r="C1007" s="268" t="s">
        <v>3398</v>
      </c>
      <c r="D1007" s="135" t="s">
        <v>3419</v>
      </c>
      <c r="E1007" s="135"/>
      <c r="F1007" s="135" t="s">
        <v>1434</v>
      </c>
      <c r="G1007" s="269">
        <v>0.15852200000000002</v>
      </c>
      <c r="H1007" s="268" t="s">
        <v>3420</v>
      </c>
      <c r="I1007" s="135"/>
      <c r="J1007" s="135"/>
      <c r="K1007" s="251"/>
    </row>
    <row r="1008" spans="2:11" outlineLevel="1" x14ac:dyDescent="0.35">
      <c r="B1008" s="267" t="s">
        <v>1479</v>
      </c>
      <c r="C1008" s="268" t="s">
        <v>3398</v>
      </c>
      <c r="D1008" s="135" t="s">
        <v>3421</v>
      </c>
      <c r="E1008" s="135"/>
      <c r="F1008" s="135" t="s">
        <v>1434</v>
      </c>
      <c r="G1008" s="269">
        <v>0.16562000000000002</v>
      </c>
      <c r="H1008" s="268" t="s">
        <v>3422</v>
      </c>
      <c r="I1008" s="135"/>
      <c r="J1008" s="135"/>
      <c r="K1008" s="251"/>
    </row>
    <row r="1009" spans="2:11" outlineLevel="1" x14ac:dyDescent="0.35">
      <c r="B1009" s="267" t="s">
        <v>1479</v>
      </c>
      <c r="C1009" s="268" t="s">
        <v>3398</v>
      </c>
      <c r="D1009" s="135" t="s">
        <v>3423</v>
      </c>
      <c r="E1009" s="135"/>
      <c r="F1009" s="135" t="s">
        <v>1434</v>
      </c>
      <c r="G1009" s="269">
        <v>0.16562000000000002</v>
      </c>
      <c r="H1009" s="268" t="s">
        <v>3424</v>
      </c>
      <c r="I1009" s="135"/>
      <c r="J1009" s="135"/>
      <c r="K1009" s="251"/>
    </row>
    <row r="1010" spans="2:11" outlineLevel="1" x14ac:dyDescent="0.35">
      <c r="B1010" s="267" t="s">
        <v>1479</v>
      </c>
      <c r="C1010" s="268" t="s">
        <v>3398</v>
      </c>
      <c r="D1010" s="135" t="s">
        <v>3425</v>
      </c>
      <c r="E1010" s="135"/>
      <c r="F1010" s="135" t="s">
        <v>1434</v>
      </c>
      <c r="G1010" s="269">
        <v>0.16562000000000002</v>
      </c>
      <c r="H1010" s="268" t="s">
        <v>3426</v>
      </c>
      <c r="I1010" s="135"/>
      <c r="J1010" s="135"/>
      <c r="K1010" s="251"/>
    </row>
    <row r="1011" spans="2:11" outlineLevel="1" x14ac:dyDescent="0.35">
      <c r="B1011" s="267" t="s">
        <v>1479</v>
      </c>
      <c r="C1011" s="268" t="s">
        <v>3427</v>
      </c>
      <c r="D1011" s="135" t="s">
        <v>3428</v>
      </c>
      <c r="E1011" s="135"/>
      <c r="F1011" s="135" t="s">
        <v>1434</v>
      </c>
      <c r="G1011" s="269">
        <v>3.5490000000000001E-2</v>
      </c>
      <c r="H1011" s="268" t="s">
        <v>3429</v>
      </c>
      <c r="I1011" s="135"/>
      <c r="J1011" s="135"/>
      <c r="K1011" s="251"/>
    </row>
    <row r="1012" spans="2:11" outlineLevel="1" x14ac:dyDescent="0.35">
      <c r="B1012" s="267" t="s">
        <v>1479</v>
      </c>
      <c r="C1012" s="268" t="s">
        <v>3427</v>
      </c>
      <c r="D1012" s="135" t="s">
        <v>3430</v>
      </c>
      <c r="E1012" s="135"/>
      <c r="F1012" s="135" t="s">
        <v>1434</v>
      </c>
      <c r="G1012" s="269">
        <v>4.0222000000000008E-2</v>
      </c>
      <c r="H1012" s="268" t="s">
        <v>3431</v>
      </c>
      <c r="I1012" s="135"/>
      <c r="J1012" s="135"/>
      <c r="K1012" s="251"/>
    </row>
    <row r="1013" spans="2:11" outlineLevel="1" x14ac:dyDescent="0.35">
      <c r="B1013" s="267" t="s">
        <v>1479</v>
      </c>
      <c r="C1013" s="268" t="s">
        <v>3427</v>
      </c>
      <c r="D1013" s="135" t="s">
        <v>3432</v>
      </c>
      <c r="E1013" s="135"/>
      <c r="F1013" s="135" t="s">
        <v>1434</v>
      </c>
      <c r="G1013" s="269">
        <v>4.0222000000000008E-2</v>
      </c>
      <c r="H1013" s="268" t="s">
        <v>3433</v>
      </c>
      <c r="I1013" s="135"/>
      <c r="J1013" s="135"/>
      <c r="K1013" s="251"/>
    </row>
    <row r="1014" spans="2:11" outlineLevel="1" x14ac:dyDescent="0.35">
      <c r="B1014" s="267" t="s">
        <v>1479</v>
      </c>
      <c r="C1014" s="268" t="s">
        <v>3427</v>
      </c>
      <c r="D1014" s="135" t="s">
        <v>3434</v>
      </c>
      <c r="E1014" s="135"/>
      <c r="F1014" s="135" t="s">
        <v>1434</v>
      </c>
      <c r="G1014" s="269">
        <v>4.0222000000000008E-2</v>
      </c>
      <c r="H1014" s="268" t="s">
        <v>3435</v>
      </c>
      <c r="I1014" s="135"/>
      <c r="J1014" s="135"/>
      <c r="K1014" s="251"/>
    </row>
    <row r="1015" spans="2:11" outlineLevel="1" x14ac:dyDescent="0.35">
      <c r="B1015" s="267" t="s">
        <v>1479</v>
      </c>
      <c r="C1015" s="268" t="s">
        <v>3427</v>
      </c>
      <c r="D1015" s="135" t="s">
        <v>3436</v>
      </c>
      <c r="E1015" s="135"/>
      <c r="F1015" s="135" t="s">
        <v>1434</v>
      </c>
      <c r="G1015" s="269">
        <v>4.0222000000000008E-2</v>
      </c>
      <c r="H1015" s="268" t="s">
        <v>3437</v>
      </c>
      <c r="I1015" s="135"/>
      <c r="J1015" s="135"/>
      <c r="K1015" s="251"/>
    </row>
    <row r="1016" spans="2:11" outlineLevel="1" x14ac:dyDescent="0.35">
      <c r="B1016" s="267" t="s">
        <v>1479</v>
      </c>
      <c r="C1016" s="268" t="s">
        <v>3427</v>
      </c>
      <c r="D1016" s="135" t="s">
        <v>3438</v>
      </c>
      <c r="E1016" s="135"/>
      <c r="F1016" s="135" t="s">
        <v>1434</v>
      </c>
      <c r="G1016" s="269">
        <v>4.0222000000000008E-2</v>
      </c>
      <c r="H1016" s="268" t="s">
        <v>3439</v>
      </c>
      <c r="I1016" s="135"/>
      <c r="J1016" s="135"/>
      <c r="K1016" s="251"/>
    </row>
    <row r="1017" spans="2:11" outlineLevel="1" x14ac:dyDescent="0.35">
      <c r="B1017" s="267" t="s">
        <v>2398</v>
      </c>
      <c r="C1017" s="268" t="s">
        <v>2811</v>
      </c>
      <c r="D1017" s="135" t="s">
        <v>3440</v>
      </c>
      <c r="E1017" s="135"/>
      <c r="F1017" s="135" t="s">
        <v>1434</v>
      </c>
      <c r="G1017" s="269">
        <v>7.6895000000000005E-2</v>
      </c>
      <c r="H1017" s="268" t="s">
        <v>3441</v>
      </c>
      <c r="I1017" s="135"/>
      <c r="J1017" s="135"/>
      <c r="K1017" s="251"/>
    </row>
    <row r="1018" spans="2:11" outlineLevel="1" x14ac:dyDescent="0.35">
      <c r="B1018" s="267" t="s">
        <v>1479</v>
      </c>
      <c r="C1018" s="268" t="s">
        <v>3427</v>
      </c>
      <c r="D1018" s="135" t="s">
        <v>3442</v>
      </c>
      <c r="E1018" s="135"/>
      <c r="F1018" s="135" t="s">
        <v>1434</v>
      </c>
      <c r="G1018" s="269">
        <v>4.0222000000000008E-2</v>
      </c>
      <c r="H1018" s="268" t="s">
        <v>3443</v>
      </c>
      <c r="I1018" s="135"/>
      <c r="J1018" s="135"/>
      <c r="K1018" s="251"/>
    </row>
    <row r="1019" spans="2:11" outlineLevel="1" x14ac:dyDescent="0.35">
      <c r="B1019" s="267" t="s">
        <v>2398</v>
      </c>
      <c r="C1019" s="268" t="s">
        <v>2811</v>
      </c>
      <c r="D1019" s="135" t="s">
        <v>3444</v>
      </c>
      <c r="E1019" s="135"/>
      <c r="F1019" s="135" t="s">
        <v>1434</v>
      </c>
      <c r="G1019" s="269">
        <v>7.6895000000000005E-2</v>
      </c>
      <c r="H1019" s="268" t="s">
        <v>3445</v>
      </c>
      <c r="I1019" s="135"/>
      <c r="J1019" s="135"/>
      <c r="K1019" s="251"/>
    </row>
    <row r="1020" spans="2:11" outlineLevel="1" x14ac:dyDescent="0.35">
      <c r="B1020" s="267" t="s">
        <v>2398</v>
      </c>
      <c r="C1020" s="268" t="s">
        <v>2811</v>
      </c>
      <c r="D1020" s="135" t="s">
        <v>3446</v>
      </c>
      <c r="E1020" s="135"/>
      <c r="F1020" s="135" t="s">
        <v>1434</v>
      </c>
      <c r="G1020" s="269">
        <v>0.16088800000000003</v>
      </c>
      <c r="H1020" s="268" t="s">
        <v>3447</v>
      </c>
      <c r="I1020" s="135"/>
      <c r="J1020" s="135"/>
      <c r="K1020" s="251"/>
    </row>
    <row r="1021" spans="2:11" outlineLevel="1" x14ac:dyDescent="0.35">
      <c r="B1021" s="267" t="s">
        <v>1479</v>
      </c>
      <c r="C1021" s="268" t="s">
        <v>3427</v>
      </c>
      <c r="D1021" s="135" t="s">
        <v>3448</v>
      </c>
      <c r="E1021" s="135"/>
      <c r="F1021" s="135" t="s">
        <v>1434</v>
      </c>
      <c r="G1021" s="269">
        <v>4.0222000000000008E-2</v>
      </c>
      <c r="H1021" s="268" t="s">
        <v>3449</v>
      </c>
      <c r="I1021" s="135"/>
      <c r="J1021" s="135"/>
      <c r="K1021" s="251"/>
    </row>
    <row r="1022" spans="2:11" outlineLevel="1" x14ac:dyDescent="0.35">
      <c r="B1022" s="267" t="s">
        <v>2398</v>
      </c>
      <c r="C1022" s="268" t="s">
        <v>2811</v>
      </c>
      <c r="D1022" s="135" t="s">
        <v>3450</v>
      </c>
      <c r="E1022" s="135"/>
      <c r="F1022" s="135" t="s">
        <v>1434</v>
      </c>
      <c r="G1022" s="269">
        <v>0.16088800000000003</v>
      </c>
      <c r="H1022" s="268" t="s">
        <v>3451</v>
      </c>
      <c r="I1022" s="135"/>
      <c r="J1022" s="135"/>
      <c r="K1022" s="251"/>
    </row>
    <row r="1023" spans="2:11" outlineLevel="1" x14ac:dyDescent="0.35">
      <c r="B1023" s="267" t="s">
        <v>1479</v>
      </c>
      <c r="C1023" s="268" t="s">
        <v>3427</v>
      </c>
      <c r="D1023" s="135" t="s">
        <v>3452</v>
      </c>
      <c r="E1023" s="135"/>
      <c r="F1023" s="135" t="s">
        <v>1434</v>
      </c>
      <c r="G1023" s="269">
        <v>4.0222000000000008E-2</v>
      </c>
      <c r="H1023" s="268" t="s">
        <v>3453</v>
      </c>
      <c r="I1023" s="135"/>
      <c r="J1023" s="135"/>
      <c r="K1023" s="251"/>
    </row>
    <row r="1024" spans="2:11" outlineLevel="1" x14ac:dyDescent="0.35">
      <c r="B1024" s="267" t="s">
        <v>1479</v>
      </c>
      <c r="C1024" s="268" t="s">
        <v>3427</v>
      </c>
      <c r="D1024" s="135" t="s">
        <v>3454</v>
      </c>
      <c r="E1024" s="135"/>
      <c r="F1024" s="135" t="s">
        <v>1434</v>
      </c>
      <c r="G1024" s="269">
        <v>0.19637800000000002</v>
      </c>
      <c r="H1024" s="268" t="s">
        <v>3455</v>
      </c>
      <c r="I1024" s="135"/>
      <c r="J1024" s="135"/>
      <c r="K1024" s="251"/>
    </row>
    <row r="1025" spans="2:11" outlineLevel="1" x14ac:dyDescent="0.35">
      <c r="B1025" s="267" t="s">
        <v>1479</v>
      </c>
      <c r="C1025" s="268" t="s">
        <v>3427</v>
      </c>
      <c r="D1025" s="135" t="s">
        <v>3456</v>
      </c>
      <c r="E1025" s="135"/>
      <c r="F1025" s="135" t="s">
        <v>1434</v>
      </c>
      <c r="G1025" s="269">
        <v>0.19637800000000002</v>
      </c>
      <c r="H1025" s="268" t="s">
        <v>3457</v>
      </c>
      <c r="I1025" s="135"/>
      <c r="J1025" s="135"/>
      <c r="K1025" s="251"/>
    </row>
    <row r="1026" spans="2:11" outlineLevel="1" x14ac:dyDescent="0.35">
      <c r="B1026" s="267" t="s">
        <v>1479</v>
      </c>
      <c r="C1026" s="268" t="s">
        <v>3458</v>
      </c>
      <c r="D1026" s="135" t="s">
        <v>3459</v>
      </c>
      <c r="E1026" s="135"/>
      <c r="F1026" s="135" t="s">
        <v>1434</v>
      </c>
      <c r="G1026" s="269">
        <v>0.41523300000000002</v>
      </c>
      <c r="H1026" s="268" t="s">
        <v>3460</v>
      </c>
      <c r="I1026" s="135"/>
      <c r="J1026" s="135"/>
      <c r="K1026" s="251"/>
    </row>
    <row r="1027" spans="2:11" outlineLevel="1" x14ac:dyDescent="0.35">
      <c r="B1027" s="267" t="s">
        <v>1479</v>
      </c>
      <c r="C1027" s="268" t="s">
        <v>3458</v>
      </c>
      <c r="D1027" s="135" t="s">
        <v>3461</v>
      </c>
      <c r="E1027" s="135"/>
      <c r="F1027" s="135" t="s">
        <v>1434</v>
      </c>
      <c r="G1027" s="269">
        <v>0.41523300000000002</v>
      </c>
      <c r="H1027" s="268" t="s">
        <v>3462</v>
      </c>
      <c r="I1027" s="135"/>
      <c r="J1027" s="135"/>
      <c r="K1027" s="251"/>
    </row>
    <row r="1028" spans="2:11" outlineLevel="1" x14ac:dyDescent="0.35">
      <c r="B1028" s="267" t="s">
        <v>1479</v>
      </c>
      <c r="C1028" s="268" t="s">
        <v>3458</v>
      </c>
      <c r="D1028" s="135" t="s">
        <v>3463</v>
      </c>
      <c r="E1028" s="135"/>
      <c r="F1028" s="135" t="s">
        <v>1434</v>
      </c>
      <c r="G1028" s="269">
        <v>5.9150000000000008E-2</v>
      </c>
      <c r="H1028" s="268" t="s">
        <v>3464</v>
      </c>
      <c r="I1028" s="135"/>
      <c r="J1028" s="135"/>
      <c r="K1028" s="251"/>
    </row>
    <row r="1029" spans="2:11" outlineLevel="1" x14ac:dyDescent="0.35">
      <c r="B1029" s="267" t="s">
        <v>1479</v>
      </c>
      <c r="C1029" s="268" t="s">
        <v>3458</v>
      </c>
      <c r="D1029" s="135" t="s">
        <v>3465</v>
      </c>
      <c r="E1029" s="135"/>
      <c r="F1029" s="135" t="s">
        <v>1434</v>
      </c>
      <c r="G1029" s="269">
        <v>0.15379000000000001</v>
      </c>
      <c r="H1029" s="268" t="s">
        <v>3466</v>
      </c>
      <c r="I1029" s="135"/>
      <c r="J1029" s="135"/>
      <c r="K1029" s="251"/>
    </row>
    <row r="1030" spans="2:11" outlineLevel="1" x14ac:dyDescent="0.35">
      <c r="B1030" s="267" t="s">
        <v>2398</v>
      </c>
      <c r="C1030" s="268" t="s">
        <v>2811</v>
      </c>
      <c r="D1030" s="135" t="s">
        <v>3467</v>
      </c>
      <c r="E1030" s="135"/>
      <c r="F1030" s="135" t="s">
        <v>1434</v>
      </c>
      <c r="G1030" s="269">
        <v>0.16088800000000003</v>
      </c>
      <c r="H1030" s="268" t="s">
        <v>3468</v>
      </c>
      <c r="I1030" s="135"/>
      <c r="J1030" s="135"/>
      <c r="K1030" s="251"/>
    </row>
    <row r="1031" spans="2:11" outlineLevel="1" x14ac:dyDescent="0.35">
      <c r="B1031" s="267" t="s">
        <v>1479</v>
      </c>
      <c r="C1031" s="268" t="s">
        <v>3458</v>
      </c>
      <c r="D1031" s="135" t="s">
        <v>3469</v>
      </c>
      <c r="E1031" s="135"/>
      <c r="F1031" s="135" t="s">
        <v>1434</v>
      </c>
      <c r="G1031" s="269">
        <v>0.15379000000000001</v>
      </c>
      <c r="H1031" s="268" t="s">
        <v>3470</v>
      </c>
      <c r="I1031" s="135"/>
      <c r="J1031" s="135"/>
      <c r="K1031" s="251"/>
    </row>
    <row r="1032" spans="2:11" outlineLevel="1" x14ac:dyDescent="0.35">
      <c r="B1032" s="267" t="s">
        <v>2398</v>
      </c>
      <c r="C1032" s="268" t="s">
        <v>2811</v>
      </c>
      <c r="D1032" s="135" t="s">
        <v>3471</v>
      </c>
      <c r="E1032" s="135"/>
      <c r="F1032" s="135" t="s">
        <v>1434</v>
      </c>
      <c r="G1032" s="269">
        <v>0.16088800000000003</v>
      </c>
      <c r="H1032" s="268" t="s">
        <v>3472</v>
      </c>
      <c r="I1032" s="135"/>
      <c r="J1032" s="135"/>
      <c r="K1032" s="251"/>
    </row>
    <row r="1033" spans="2:11" outlineLevel="1" x14ac:dyDescent="0.35">
      <c r="B1033" s="267" t="s">
        <v>1479</v>
      </c>
      <c r="C1033" s="268" t="s">
        <v>3458</v>
      </c>
      <c r="D1033" s="135" t="s">
        <v>3473</v>
      </c>
      <c r="E1033" s="135"/>
      <c r="F1033" s="135" t="s">
        <v>1434</v>
      </c>
      <c r="G1033" s="269">
        <v>0.15379000000000001</v>
      </c>
      <c r="H1033" s="268" t="s">
        <v>3474</v>
      </c>
      <c r="I1033" s="135"/>
      <c r="J1033" s="135"/>
      <c r="K1033" s="251"/>
    </row>
    <row r="1034" spans="2:11" outlineLevel="1" x14ac:dyDescent="0.35">
      <c r="B1034" s="267" t="s">
        <v>2398</v>
      </c>
      <c r="C1034" s="268" t="s">
        <v>3475</v>
      </c>
      <c r="D1034" s="135" t="s">
        <v>3476</v>
      </c>
      <c r="E1034" s="135"/>
      <c r="F1034" s="135" t="s">
        <v>1434</v>
      </c>
      <c r="G1034" s="269">
        <v>0.154973</v>
      </c>
      <c r="H1034" s="268" t="s">
        <v>3477</v>
      </c>
      <c r="I1034" s="135"/>
      <c r="J1034" s="135"/>
      <c r="K1034" s="251"/>
    </row>
    <row r="1035" spans="2:11" outlineLevel="1" x14ac:dyDescent="0.35">
      <c r="B1035" s="267" t="s">
        <v>2228</v>
      </c>
      <c r="C1035" s="268" t="s">
        <v>3053</v>
      </c>
      <c r="D1035" s="135" t="s">
        <v>3478</v>
      </c>
      <c r="E1035" s="135"/>
      <c r="F1035" s="135" t="s">
        <v>1434</v>
      </c>
      <c r="G1035" s="269">
        <v>0.139594</v>
      </c>
      <c r="H1035" s="268" t="s">
        <v>3479</v>
      </c>
      <c r="I1035" s="135"/>
      <c r="J1035" s="135"/>
      <c r="K1035" s="251"/>
    </row>
    <row r="1036" spans="2:11" outlineLevel="1" x14ac:dyDescent="0.35">
      <c r="B1036" s="267" t="s">
        <v>2398</v>
      </c>
      <c r="C1036" s="268" t="s">
        <v>3475</v>
      </c>
      <c r="D1036" s="135" t="s">
        <v>3480</v>
      </c>
      <c r="E1036" s="135"/>
      <c r="F1036" s="135" t="s">
        <v>1434</v>
      </c>
      <c r="G1036" s="269">
        <v>0.16088800000000003</v>
      </c>
      <c r="H1036" s="268" t="s">
        <v>3481</v>
      </c>
      <c r="I1036" s="135"/>
      <c r="J1036" s="135"/>
      <c r="K1036" s="251"/>
    </row>
    <row r="1037" spans="2:11" outlineLevel="1" x14ac:dyDescent="0.35">
      <c r="B1037" s="267" t="s">
        <v>2398</v>
      </c>
      <c r="C1037" s="268" t="s">
        <v>3475</v>
      </c>
      <c r="D1037" s="135" t="s">
        <v>3482</v>
      </c>
      <c r="E1037" s="135"/>
      <c r="F1037" s="135" t="s">
        <v>1434</v>
      </c>
      <c r="G1037" s="269">
        <v>0.14787500000000001</v>
      </c>
      <c r="H1037" s="268" t="s">
        <v>3483</v>
      </c>
      <c r="I1037" s="135"/>
      <c r="J1037" s="135"/>
      <c r="K1037" s="251"/>
    </row>
    <row r="1038" spans="2:11" outlineLevel="1" x14ac:dyDescent="0.35">
      <c r="B1038" s="267" t="s">
        <v>2398</v>
      </c>
      <c r="C1038" s="268" t="s">
        <v>3475</v>
      </c>
      <c r="D1038" s="135" t="s">
        <v>3484</v>
      </c>
      <c r="E1038" s="135"/>
      <c r="F1038" s="135" t="s">
        <v>1434</v>
      </c>
      <c r="G1038" s="269">
        <v>0.18928</v>
      </c>
      <c r="H1038" s="268" t="s">
        <v>3485</v>
      </c>
      <c r="I1038" s="135"/>
      <c r="J1038" s="135"/>
      <c r="K1038" s="251"/>
    </row>
    <row r="1039" spans="2:11" outlineLevel="1" x14ac:dyDescent="0.35">
      <c r="B1039" s="267" t="s">
        <v>2398</v>
      </c>
      <c r="C1039" s="268" t="s">
        <v>3475</v>
      </c>
      <c r="D1039" s="135" t="s">
        <v>3486</v>
      </c>
      <c r="E1039" s="135"/>
      <c r="F1039" s="135" t="s">
        <v>1434</v>
      </c>
      <c r="G1039" s="269">
        <v>0.18928</v>
      </c>
      <c r="H1039" s="268" t="s">
        <v>3487</v>
      </c>
      <c r="I1039" s="135"/>
      <c r="J1039" s="135"/>
      <c r="K1039" s="251"/>
    </row>
    <row r="1040" spans="2:11" outlineLevel="1" x14ac:dyDescent="0.35">
      <c r="B1040" s="267" t="s">
        <v>1479</v>
      </c>
      <c r="C1040" s="268" t="s">
        <v>3458</v>
      </c>
      <c r="D1040" s="135" t="s">
        <v>3488</v>
      </c>
      <c r="E1040" s="135"/>
      <c r="F1040" s="135" t="s">
        <v>1434</v>
      </c>
      <c r="G1040" s="269">
        <v>0.12421500000000001</v>
      </c>
      <c r="H1040" s="268" t="s">
        <v>3489</v>
      </c>
      <c r="I1040" s="135"/>
      <c r="J1040" s="135"/>
      <c r="K1040" s="251"/>
    </row>
    <row r="1041" spans="1:11" outlineLevel="1" x14ac:dyDescent="0.35">
      <c r="B1041" s="267" t="s">
        <v>1479</v>
      </c>
      <c r="C1041" s="268" t="s">
        <v>3458</v>
      </c>
      <c r="D1041" s="135" t="s">
        <v>3490</v>
      </c>
      <c r="E1041" s="135"/>
      <c r="F1041" s="135" t="s">
        <v>1434</v>
      </c>
      <c r="G1041" s="269">
        <v>0.14196</v>
      </c>
      <c r="H1041" s="268" t="s">
        <v>3491</v>
      </c>
      <c r="I1041" s="135"/>
      <c r="J1041" s="135"/>
      <c r="K1041" s="251"/>
    </row>
    <row r="1042" spans="1:11" outlineLevel="1" x14ac:dyDescent="0.35">
      <c r="B1042" s="267" t="s">
        <v>2398</v>
      </c>
      <c r="C1042" s="268" t="s">
        <v>3475</v>
      </c>
      <c r="D1042" s="135" t="s">
        <v>3492</v>
      </c>
      <c r="E1042" s="135"/>
      <c r="F1042" s="135" t="s">
        <v>1434</v>
      </c>
      <c r="G1042" s="269">
        <v>0.18928</v>
      </c>
      <c r="H1042" s="268" t="s">
        <v>3493</v>
      </c>
      <c r="I1042" s="135"/>
      <c r="J1042" s="135"/>
      <c r="K1042" s="251"/>
    </row>
    <row r="1043" spans="1:11" outlineLevel="1" x14ac:dyDescent="0.35">
      <c r="B1043" s="267" t="s">
        <v>2398</v>
      </c>
      <c r="C1043" s="268" t="s">
        <v>3475</v>
      </c>
      <c r="D1043" s="135" t="s">
        <v>3494</v>
      </c>
      <c r="E1043" s="135"/>
      <c r="F1043" s="135" t="s">
        <v>1434</v>
      </c>
      <c r="G1043" s="269">
        <v>0.11475100000000001</v>
      </c>
      <c r="H1043" s="268" t="s">
        <v>3495</v>
      </c>
      <c r="I1043" s="135"/>
      <c r="J1043" s="135"/>
      <c r="K1043" s="251"/>
    </row>
    <row r="1044" spans="1:11" ht="15" outlineLevel="1" thickBot="1" x14ac:dyDescent="0.4">
      <c r="B1044" s="270" t="s">
        <v>2398</v>
      </c>
      <c r="C1044" s="271" t="s">
        <v>3475</v>
      </c>
      <c r="D1044" s="142" t="s">
        <v>3496</v>
      </c>
      <c r="E1044" s="142"/>
      <c r="F1044" s="142" t="s">
        <v>1434</v>
      </c>
      <c r="G1044" s="272">
        <v>8.0444000000000015E-2</v>
      </c>
      <c r="H1044" s="271" t="s">
        <v>3497</v>
      </c>
      <c r="I1044" s="142"/>
      <c r="J1044" s="142"/>
      <c r="K1044" s="252"/>
    </row>
    <row r="1045" spans="1:11" ht="21" x14ac:dyDescent="0.5">
      <c r="A1045" s="92" t="s">
        <v>118</v>
      </c>
      <c r="B1045" s="93" t="s">
        <v>119</v>
      </c>
      <c r="C1045" s="94"/>
      <c r="D1045" s="94"/>
      <c r="E1045" s="94"/>
      <c r="F1045" s="94"/>
      <c r="G1045" s="94"/>
      <c r="J1045" s="20"/>
    </row>
    <row r="1046" spans="1:11" ht="14.9" hidden="1" customHeight="1" outlineLevel="1" thickBot="1" x14ac:dyDescent="0.4">
      <c r="A1046" s="94"/>
      <c r="B1046" s="278" t="s">
        <v>1426</v>
      </c>
      <c r="C1046" s="279" t="s">
        <v>1423</v>
      </c>
      <c r="D1046" s="279" t="s">
        <v>1479</v>
      </c>
      <c r="E1046" s="279" t="s">
        <v>2398</v>
      </c>
      <c r="F1046" s="255" t="s">
        <v>272</v>
      </c>
      <c r="G1046" s="94"/>
      <c r="J1046" s="20"/>
    </row>
    <row r="1047" spans="1:11" ht="21" collapsed="1" x14ac:dyDescent="0.5">
      <c r="A1047" s="92" t="s">
        <v>118</v>
      </c>
      <c r="B1047" s="93" t="s">
        <v>274</v>
      </c>
      <c r="C1047" s="94"/>
      <c r="D1047" s="94"/>
      <c r="E1047" s="94"/>
      <c r="F1047" s="94"/>
      <c r="G1047" s="94"/>
      <c r="J1047" s="20"/>
    </row>
    <row r="1048" spans="1:11" ht="15.5" hidden="1" outlineLevel="1" x14ac:dyDescent="0.35">
      <c r="A1048" s="94"/>
      <c r="B1048" s="92" t="s">
        <v>118</v>
      </c>
      <c r="C1048" s="186" t="s">
        <v>3498</v>
      </c>
      <c r="D1048" s="94"/>
      <c r="E1048" s="94"/>
      <c r="F1048" s="94"/>
      <c r="G1048" s="94"/>
    </row>
    <row r="1049" spans="1:11" hidden="1" outlineLevel="2" x14ac:dyDescent="0.35">
      <c r="A1049" s="94"/>
      <c r="B1049" s="274" t="s">
        <v>1426</v>
      </c>
      <c r="C1049" s="274" t="s">
        <v>1423</v>
      </c>
      <c r="D1049" s="274" t="s">
        <v>1479</v>
      </c>
      <c r="E1049" s="274" t="s">
        <v>2398</v>
      </c>
      <c r="F1049" s="94"/>
      <c r="G1049" s="94"/>
    </row>
    <row r="1050" spans="1:11" hidden="1" outlineLevel="2" x14ac:dyDescent="0.35">
      <c r="A1050" s="94"/>
      <c r="B1050" s="280" t="s">
        <v>1413</v>
      </c>
      <c r="C1050" s="280" t="s">
        <v>1938</v>
      </c>
      <c r="D1050" s="280" t="s">
        <v>2493</v>
      </c>
      <c r="E1050" s="280" t="s">
        <v>3279</v>
      </c>
      <c r="F1050" s="94"/>
      <c r="G1050" s="94"/>
    </row>
    <row r="1051" spans="1:11" hidden="1" outlineLevel="2" x14ac:dyDescent="0.35">
      <c r="A1051" s="94"/>
      <c r="B1051" s="280" t="s">
        <v>1578</v>
      </c>
      <c r="C1051" s="280" t="s">
        <v>1872</v>
      </c>
      <c r="D1051" s="280" t="s">
        <v>2811</v>
      </c>
      <c r="E1051" s="280" t="s">
        <v>2399</v>
      </c>
      <c r="F1051" s="94"/>
      <c r="G1051" s="94"/>
    </row>
    <row r="1052" spans="1:11" hidden="1" outlineLevel="2" x14ac:dyDescent="0.35">
      <c r="A1052" s="94"/>
      <c r="B1052" s="280" t="s">
        <v>1483</v>
      </c>
      <c r="C1052" s="280" t="s">
        <v>2271</v>
      </c>
      <c r="D1052" s="280" t="s">
        <v>3499</v>
      </c>
      <c r="E1052" s="280" t="s">
        <v>3248</v>
      </c>
      <c r="F1052" s="94"/>
      <c r="G1052" s="94"/>
    </row>
    <row r="1053" spans="1:11" hidden="1" outlineLevel="2" x14ac:dyDescent="0.35">
      <c r="A1053" s="94"/>
      <c r="B1053" s="280" t="s">
        <v>1432</v>
      </c>
      <c r="C1053" s="280" t="s">
        <v>1414</v>
      </c>
      <c r="D1053" s="280" t="s">
        <v>2794</v>
      </c>
      <c r="E1053" s="280" t="s">
        <v>3475</v>
      </c>
      <c r="F1053" s="94"/>
      <c r="G1053" s="94"/>
    </row>
    <row r="1054" spans="1:11" hidden="1" outlineLevel="2" x14ac:dyDescent="0.35">
      <c r="A1054" s="94"/>
      <c r="B1054" s="94"/>
      <c r="C1054" s="280" t="s">
        <v>1822</v>
      </c>
      <c r="D1054" s="280" t="s">
        <v>1480</v>
      </c>
      <c r="E1054" s="280" t="s">
        <v>3500</v>
      </c>
      <c r="F1054" s="94"/>
      <c r="G1054" s="94"/>
    </row>
    <row r="1055" spans="1:11" hidden="1" outlineLevel="2" x14ac:dyDescent="0.35">
      <c r="A1055" s="94"/>
      <c r="B1055" s="94"/>
      <c r="C1055" s="280" t="s">
        <v>3199</v>
      </c>
      <c r="D1055" s="280" t="s">
        <v>1899</v>
      </c>
      <c r="E1055" s="275"/>
      <c r="F1055" s="94"/>
      <c r="G1055" s="94"/>
    </row>
    <row r="1056" spans="1:11" hidden="1" outlineLevel="2" x14ac:dyDescent="0.35">
      <c r="A1056" s="94"/>
      <c r="B1056" s="94"/>
      <c r="C1056" s="280" t="s">
        <v>1448</v>
      </c>
      <c r="D1056" s="280" t="s">
        <v>3398</v>
      </c>
      <c r="E1056" s="275"/>
      <c r="F1056" s="94"/>
      <c r="G1056" s="94"/>
    </row>
    <row r="1057" spans="1:7" hidden="1" outlineLevel="2" x14ac:dyDescent="0.35">
      <c r="A1057" s="94"/>
      <c r="B1057" s="94"/>
      <c r="C1057" s="280" t="s">
        <v>1835</v>
      </c>
      <c r="D1057" s="280" t="s">
        <v>3427</v>
      </c>
      <c r="E1057" s="275"/>
      <c r="F1057" s="94"/>
      <c r="G1057" s="94"/>
    </row>
    <row r="1058" spans="1:7" hidden="1" outlineLevel="2" x14ac:dyDescent="0.35">
      <c r="A1058" s="94"/>
      <c r="B1058" s="94"/>
      <c r="C1058" s="280" t="s">
        <v>2168</v>
      </c>
      <c r="D1058" s="280" t="s">
        <v>3458</v>
      </c>
      <c r="E1058" s="275"/>
      <c r="F1058" s="94"/>
      <c r="G1058" s="94"/>
    </row>
    <row r="1059" spans="1:7" hidden="1" outlineLevel="2" x14ac:dyDescent="0.35">
      <c r="A1059" s="94"/>
      <c r="B1059" s="94"/>
      <c r="C1059" s="280" t="s">
        <v>1842</v>
      </c>
      <c r="D1059" s="280" t="s">
        <v>2229</v>
      </c>
      <c r="E1059" s="275"/>
      <c r="F1059" s="94"/>
      <c r="G1059" s="94"/>
    </row>
    <row r="1060" spans="1:7" hidden="1" outlineLevel="2" x14ac:dyDescent="0.35">
      <c r="A1060" s="94"/>
      <c r="B1060" s="94"/>
      <c r="C1060" s="280" t="s">
        <v>1697</v>
      </c>
      <c r="D1060" s="280" t="s">
        <v>3501</v>
      </c>
      <c r="E1060" s="275"/>
      <c r="F1060" s="94"/>
      <c r="G1060" s="94"/>
    </row>
    <row r="1061" spans="1:7" hidden="1" outlineLevel="2" x14ac:dyDescent="0.35">
      <c r="A1061" s="94"/>
      <c r="B1061" s="94"/>
      <c r="C1061" s="280" t="s">
        <v>2412</v>
      </c>
      <c r="D1061" s="275"/>
      <c r="E1061" s="275"/>
      <c r="F1061" s="94"/>
      <c r="G1061" s="94"/>
    </row>
    <row r="1062" spans="1:7" hidden="1" outlineLevel="2" x14ac:dyDescent="0.35">
      <c r="A1062" s="94"/>
      <c r="B1062" s="94"/>
      <c r="C1062" s="280" t="s">
        <v>2250</v>
      </c>
      <c r="D1062" s="94"/>
      <c r="E1062" s="94"/>
      <c r="F1062" s="275"/>
      <c r="G1062" s="94"/>
    </row>
    <row r="1063" spans="1:7" hidden="1" outlineLevel="2" x14ac:dyDescent="0.35">
      <c r="A1063" s="94"/>
      <c r="B1063" s="94"/>
      <c r="C1063" s="280" t="s">
        <v>1349</v>
      </c>
      <c r="D1063" s="94"/>
      <c r="E1063" s="94"/>
      <c r="F1063" s="275"/>
      <c r="G1063" s="94"/>
    </row>
    <row r="1064" spans="1:7" hidden="1" outlineLevel="2" x14ac:dyDescent="0.35">
      <c r="A1064" s="94"/>
      <c r="B1064" s="94"/>
      <c r="C1064" s="280" t="s">
        <v>2157</v>
      </c>
      <c r="D1064" s="94"/>
      <c r="E1064" s="94"/>
      <c r="F1064" s="275"/>
      <c r="G1064" s="94"/>
    </row>
    <row r="1065" spans="1:7" hidden="1" outlineLevel="2" x14ac:dyDescent="0.35">
      <c r="A1065" s="94"/>
      <c r="B1065" s="94"/>
      <c r="C1065" s="280" t="s">
        <v>1861</v>
      </c>
      <c r="D1065" s="94"/>
      <c r="E1065" s="94"/>
      <c r="F1065" s="275"/>
      <c r="G1065" s="94"/>
    </row>
    <row r="1066" spans="1:7" hidden="1" outlineLevel="2" x14ac:dyDescent="0.35">
      <c r="A1066" s="94"/>
      <c r="B1066" s="94"/>
      <c r="C1066" s="280" t="s">
        <v>1424</v>
      </c>
      <c r="D1066" s="94"/>
      <c r="E1066" s="94"/>
      <c r="F1066" s="275"/>
      <c r="G1066" s="94"/>
    </row>
    <row r="1067" spans="1:7" hidden="1" outlineLevel="2" x14ac:dyDescent="0.35">
      <c r="A1067" s="94"/>
      <c r="B1067" s="94"/>
      <c r="C1067" s="280" t="s">
        <v>2041</v>
      </c>
      <c r="D1067" s="94"/>
      <c r="E1067" s="94"/>
      <c r="F1067" s="275"/>
      <c r="G1067" s="94"/>
    </row>
    <row r="1068" spans="1:7" hidden="1" outlineLevel="2" x14ac:dyDescent="0.35">
      <c r="A1068" s="94"/>
      <c r="B1068" s="94"/>
      <c r="C1068" s="275"/>
      <c r="D1068" s="94"/>
      <c r="E1068" s="94"/>
      <c r="F1068" s="275"/>
      <c r="G1068" s="94"/>
    </row>
    <row r="1069" spans="1:7" ht="15.5" hidden="1" outlineLevel="1" collapsed="1" x14ac:dyDescent="0.35">
      <c r="A1069" s="94"/>
      <c r="B1069" s="92" t="s">
        <v>118</v>
      </c>
      <c r="C1069" s="186" t="s">
        <v>1426</v>
      </c>
      <c r="D1069" s="94"/>
      <c r="E1069" s="94"/>
      <c r="F1069" s="94"/>
      <c r="G1069" s="94"/>
    </row>
    <row r="1070" spans="1:7" hidden="1" outlineLevel="2" x14ac:dyDescent="0.35">
      <c r="A1070" s="94"/>
      <c r="B1070" s="274" t="s">
        <v>1432</v>
      </c>
      <c r="C1070" s="276" t="s">
        <v>1483</v>
      </c>
      <c r="D1070" s="274" t="s">
        <v>1413</v>
      </c>
      <c r="E1070" s="274" t="s">
        <v>1578</v>
      </c>
      <c r="F1070" s="94"/>
      <c r="G1070" s="94"/>
    </row>
    <row r="1071" spans="1:7" hidden="1" outlineLevel="2" x14ac:dyDescent="0.35">
      <c r="A1071" s="94"/>
      <c r="B1071" s="258" t="s">
        <v>1433</v>
      </c>
      <c r="C1071" s="258" t="s">
        <v>1484</v>
      </c>
      <c r="D1071" s="258" t="s">
        <v>1490</v>
      </c>
      <c r="E1071" s="258" t="s">
        <v>1579</v>
      </c>
      <c r="F1071" s="94"/>
      <c r="G1071" s="94"/>
    </row>
    <row r="1072" spans="1:7" hidden="1" outlineLevel="2" x14ac:dyDescent="0.35">
      <c r="A1072" s="94"/>
      <c r="B1072" s="258" t="s">
        <v>1436</v>
      </c>
      <c r="C1072" s="258" t="s">
        <v>1486</v>
      </c>
      <c r="D1072" s="258" t="s">
        <v>1492</v>
      </c>
      <c r="E1072" s="258" t="s">
        <v>1581</v>
      </c>
      <c r="F1072" s="94"/>
      <c r="G1072" s="94"/>
    </row>
    <row r="1073" spans="1:7" hidden="1" outlineLevel="2" x14ac:dyDescent="0.35">
      <c r="A1073" s="94"/>
      <c r="B1073" s="258" t="s">
        <v>1438</v>
      </c>
      <c r="C1073" s="258" t="s">
        <v>1488</v>
      </c>
      <c r="D1073" s="258" t="s">
        <v>1494</v>
      </c>
      <c r="E1073" s="258" t="s">
        <v>1583</v>
      </c>
      <c r="F1073" s="94"/>
      <c r="G1073" s="94"/>
    </row>
    <row r="1074" spans="1:7" hidden="1" outlineLevel="2" x14ac:dyDescent="0.35">
      <c r="A1074" s="94"/>
      <c r="B1074" s="258" t="s">
        <v>1440</v>
      </c>
      <c r="C1074" s="94"/>
      <c r="D1074" s="258" t="s">
        <v>1496</v>
      </c>
      <c r="E1074" s="258" t="s">
        <v>1585</v>
      </c>
      <c r="F1074" s="94"/>
      <c r="G1074" s="94"/>
    </row>
    <row r="1075" spans="1:7" hidden="1" outlineLevel="2" x14ac:dyDescent="0.35">
      <c r="A1075" s="94"/>
      <c r="B1075" s="258" t="s">
        <v>1442</v>
      </c>
      <c r="C1075" s="94"/>
      <c r="D1075" s="258" t="s">
        <v>1498</v>
      </c>
      <c r="E1075" s="258" t="s">
        <v>1587</v>
      </c>
      <c r="F1075" s="94"/>
      <c r="G1075" s="94"/>
    </row>
    <row r="1076" spans="1:7" hidden="1" outlineLevel="2" x14ac:dyDescent="0.35">
      <c r="A1076" s="94"/>
      <c r="B1076" s="258" t="s">
        <v>1444</v>
      </c>
      <c r="C1076" s="94"/>
      <c r="D1076" s="258" t="s">
        <v>1500</v>
      </c>
      <c r="E1076" s="258" t="s">
        <v>1589</v>
      </c>
      <c r="F1076" s="94"/>
      <c r="G1076" s="94"/>
    </row>
    <row r="1077" spans="1:7" hidden="1" outlineLevel="2" x14ac:dyDescent="0.35">
      <c r="A1077" s="94"/>
      <c r="B1077" s="258" t="s">
        <v>1446</v>
      </c>
      <c r="C1077" s="94"/>
      <c r="D1077" s="258" t="s">
        <v>1504</v>
      </c>
      <c r="E1077" s="258" t="s">
        <v>1591</v>
      </c>
      <c r="F1077" s="94"/>
      <c r="G1077" s="94"/>
    </row>
    <row r="1078" spans="1:7" hidden="1" outlineLevel="2" x14ac:dyDescent="0.35">
      <c r="A1078" s="94"/>
      <c r="B1078" s="258" t="s">
        <v>1451</v>
      </c>
      <c r="C1078" s="94"/>
      <c r="D1078" s="258" t="s">
        <v>1506</v>
      </c>
      <c r="E1078" s="258" t="s">
        <v>1593</v>
      </c>
      <c r="F1078" s="94"/>
      <c r="G1078" s="94"/>
    </row>
    <row r="1079" spans="1:7" hidden="1" outlineLevel="2" x14ac:dyDescent="0.35">
      <c r="A1079" s="94"/>
      <c r="B1079" s="258" t="s">
        <v>1453</v>
      </c>
      <c r="C1079" s="94"/>
      <c r="D1079" s="258" t="s">
        <v>1510</v>
      </c>
      <c r="E1079" s="258" t="s">
        <v>1595</v>
      </c>
      <c r="F1079" s="94"/>
      <c r="G1079" s="94"/>
    </row>
    <row r="1080" spans="1:7" hidden="1" outlineLevel="2" x14ac:dyDescent="0.35">
      <c r="A1080" s="94"/>
      <c r="B1080" s="258" t="s">
        <v>1455</v>
      </c>
      <c r="C1080" s="94"/>
      <c r="D1080" s="258" t="s">
        <v>1512</v>
      </c>
      <c r="E1080" s="258" t="s">
        <v>1599</v>
      </c>
      <c r="F1080" s="94"/>
      <c r="G1080" s="94"/>
    </row>
    <row r="1081" spans="1:7" hidden="1" outlineLevel="2" x14ac:dyDescent="0.35">
      <c r="A1081" s="94"/>
      <c r="B1081" s="258" t="s">
        <v>1457</v>
      </c>
      <c r="C1081" s="94"/>
      <c r="D1081" s="258" t="s">
        <v>1514</v>
      </c>
      <c r="E1081" s="258" t="s">
        <v>1601</v>
      </c>
      <c r="F1081" s="94"/>
      <c r="G1081" s="94"/>
    </row>
    <row r="1082" spans="1:7" hidden="1" outlineLevel="2" x14ac:dyDescent="0.35">
      <c r="A1082" s="94"/>
      <c r="B1082" s="258" t="s">
        <v>1459</v>
      </c>
      <c r="C1082" s="94"/>
      <c r="D1082" s="258" t="s">
        <v>1518</v>
      </c>
      <c r="E1082" s="258" t="s">
        <v>1603</v>
      </c>
      <c r="F1082" s="94"/>
      <c r="G1082" s="94"/>
    </row>
    <row r="1083" spans="1:7" hidden="1" outlineLevel="2" x14ac:dyDescent="0.35">
      <c r="A1083" s="94"/>
      <c r="B1083" s="258" t="s">
        <v>1461</v>
      </c>
      <c r="C1083" s="94"/>
      <c r="D1083" s="258" t="s">
        <v>1520</v>
      </c>
      <c r="E1083" s="258" t="s">
        <v>1605</v>
      </c>
      <c r="F1083" s="94"/>
      <c r="G1083" s="94"/>
    </row>
    <row r="1084" spans="1:7" hidden="1" outlineLevel="2" x14ac:dyDescent="0.35">
      <c r="A1084" s="94"/>
      <c r="B1084" s="258" t="s">
        <v>1463</v>
      </c>
      <c r="C1084" s="94"/>
      <c r="D1084" s="258" t="s">
        <v>1522</v>
      </c>
      <c r="E1084" s="258" t="s">
        <v>1607</v>
      </c>
      <c r="F1084" s="94"/>
      <c r="G1084" s="94"/>
    </row>
    <row r="1085" spans="1:7" hidden="1" outlineLevel="2" x14ac:dyDescent="0.35">
      <c r="A1085" s="94"/>
      <c r="B1085" s="258" t="s">
        <v>1465</v>
      </c>
      <c r="C1085" s="94"/>
      <c r="D1085" s="258" t="s">
        <v>1524</v>
      </c>
      <c r="E1085" s="258" t="s">
        <v>1609</v>
      </c>
      <c r="F1085" s="94"/>
      <c r="G1085" s="94"/>
    </row>
    <row r="1086" spans="1:7" hidden="1" outlineLevel="2" x14ac:dyDescent="0.35">
      <c r="A1086" s="94"/>
      <c r="B1086" s="258" t="s">
        <v>1467</v>
      </c>
      <c r="C1086" s="94"/>
      <c r="D1086" s="258" t="s">
        <v>1526</v>
      </c>
      <c r="E1086" s="258" t="s">
        <v>1611</v>
      </c>
      <c r="F1086" s="94"/>
      <c r="G1086" s="94"/>
    </row>
    <row r="1087" spans="1:7" hidden="1" outlineLevel="2" x14ac:dyDescent="0.35">
      <c r="A1087" s="94"/>
      <c r="B1087" s="258" t="s">
        <v>1469</v>
      </c>
      <c r="C1087" s="94"/>
      <c r="D1087" s="258" t="s">
        <v>1530</v>
      </c>
      <c r="E1087" s="258" t="s">
        <v>1613</v>
      </c>
      <c r="F1087" s="94"/>
      <c r="G1087" s="94"/>
    </row>
    <row r="1088" spans="1:7" hidden="1" outlineLevel="2" x14ac:dyDescent="0.35">
      <c r="A1088" s="94"/>
      <c r="B1088" s="258" t="s">
        <v>1471</v>
      </c>
      <c r="C1088" s="94"/>
      <c r="D1088" s="258" t="s">
        <v>1532</v>
      </c>
      <c r="E1088" s="94"/>
      <c r="F1088" s="94"/>
      <c r="G1088" s="94"/>
    </row>
    <row r="1089" spans="1:7" hidden="1" outlineLevel="2" x14ac:dyDescent="0.35">
      <c r="A1089" s="94"/>
      <c r="B1089" s="258" t="s">
        <v>1473</v>
      </c>
      <c r="C1089" s="94"/>
      <c r="D1089" s="258" t="s">
        <v>1534</v>
      </c>
      <c r="E1089" s="94"/>
      <c r="F1089" s="94"/>
      <c r="G1089" s="94"/>
    </row>
    <row r="1090" spans="1:7" hidden="1" outlineLevel="2" x14ac:dyDescent="0.35">
      <c r="A1090" s="94"/>
      <c r="B1090" s="258" t="s">
        <v>1477</v>
      </c>
      <c r="C1090" s="94"/>
      <c r="D1090" s="258" t="s">
        <v>1538</v>
      </c>
      <c r="E1090" s="94"/>
      <c r="F1090" s="94"/>
      <c r="G1090" s="94"/>
    </row>
    <row r="1091" spans="1:7" hidden="1" outlineLevel="2" x14ac:dyDescent="0.35">
      <c r="A1091" s="94"/>
      <c r="B1091" s="94"/>
      <c r="C1091" s="94"/>
      <c r="D1091" s="258" t="s">
        <v>1542</v>
      </c>
      <c r="E1091" s="94"/>
      <c r="F1091" s="94"/>
      <c r="G1091" s="94"/>
    </row>
    <row r="1092" spans="1:7" hidden="1" outlineLevel="2" x14ac:dyDescent="0.35">
      <c r="A1092" s="94"/>
      <c r="B1092" s="94"/>
      <c r="C1092" s="94"/>
      <c r="D1092" s="258" t="s">
        <v>1544</v>
      </c>
      <c r="E1092" s="94"/>
      <c r="F1092" s="94"/>
      <c r="G1092" s="94"/>
    </row>
    <row r="1093" spans="1:7" hidden="1" outlineLevel="2" x14ac:dyDescent="0.35">
      <c r="A1093" s="94"/>
      <c r="B1093" s="94"/>
      <c r="C1093" s="94"/>
      <c r="D1093" s="258" t="s">
        <v>1546</v>
      </c>
      <c r="E1093" s="94"/>
      <c r="F1093" s="94"/>
      <c r="G1093" s="94"/>
    </row>
    <row r="1094" spans="1:7" hidden="1" outlineLevel="2" x14ac:dyDescent="0.35">
      <c r="A1094" s="94"/>
      <c r="B1094" s="94"/>
      <c r="C1094" s="94"/>
      <c r="D1094" s="258" t="s">
        <v>1548</v>
      </c>
      <c r="E1094" s="94"/>
      <c r="F1094" s="94"/>
      <c r="G1094" s="94"/>
    </row>
    <row r="1095" spans="1:7" hidden="1" outlineLevel="2" x14ac:dyDescent="0.35">
      <c r="A1095" s="94"/>
      <c r="B1095" s="94"/>
      <c r="C1095" s="94"/>
      <c r="D1095" s="258" t="s">
        <v>1550</v>
      </c>
      <c r="E1095" s="94"/>
      <c r="F1095" s="94"/>
      <c r="G1095" s="94"/>
    </row>
    <row r="1096" spans="1:7" hidden="1" outlineLevel="2" x14ac:dyDescent="0.35">
      <c r="A1096" s="94"/>
      <c r="B1096" s="94"/>
      <c r="C1096" s="94"/>
      <c r="D1096" s="258" t="s">
        <v>1552</v>
      </c>
      <c r="E1096" s="94"/>
      <c r="F1096" s="94"/>
      <c r="G1096" s="94"/>
    </row>
    <row r="1097" spans="1:7" hidden="1" outlineLevel="2" x14ac:dyDescent="0.35">
      <c r="A1097" s="94"/>
      <c r="B1097" s="277"/>
      <c r="C1097" s="94"/>
      <c r="D1097" s="258" t="s">
        <v>1554</v>
      </c>
      <c r="E1097" s="94"/>
      <c r="F1097" s="94"/>
      <c r="G1097" s="94"/>
    </row>
    <row r="1098" spans="1:7" hidden="1" outlineLevel="2" x14ac:dyDescent="0.35">
      <c r="A1098" s="94"/>
      <c r="B1098" s="94"/>
      <c r="C1098" s="94"/>
      <c r="D1098" s="258" t="s">
        <v>1566</v>
      </c>
      <c r="E1098" s="94"/>
      <c r="F1098" s="94"/>
      <c r="G1098" s="94"/>
    </row>
    <row r="1099" spans="1:7" hidden="1" outlineLevel="2" x14ac:dyDescent="0.35">
      <c r="A1099" s="94"/>
      <c r="B1099" s="94"/>
      <c r="C1099" s="94"/>
      <c r="D1099" s="258" t="s">
        <v>1568</v>
      </c>
      <c r="E1099" s="94"/>
      <c r="F1099" s="94"/>
      <c r="G1099" s="94"/>
    </row>
    <row r="1100" spans="1:7" hidden="1" outlineLevel="2" x14ac:dyDescent="0.35">
      <c r="A1100" s="94"/>
      <c r="B1100" s="94"/>
      <c r="C1100" s="94"/>
      <c r="D1100" s="258" t="s">
        <v>1570</v>
      </c>
      <c r="E1100" s="94"/>
      <c r="F1100" s="94"/>
      <c r="G1100" s="94"/>
    </row>
    <row r="1101" spans="1:7" hidden="1" outlineLevel="2" x14ac:dyDescent="0.35">
      <c r="A1101" s="94"/>
      <c r="B1101" s="94"/>
      <c r="C1101" s="94"/>
      <c r="D1101" s="258" t="s">
        <v>1572</v>
      </c>
      <c r="E1101" s="94"/>
      <c r="F1101" s="94"/>
      <c r="G1101" s="94"/>
    </row>
    <row r="1102" spans="1:7" hidden="1" outlineLevel="2" x14ac:dyDescent="0.35">
      <c r="A1102" s="94"/>
      <c r="B1102" s="94"/>
      <c r="C1102" s="94"/>
      <c r="D1102" s="258" t="s">
        <v>1574</v>
      </c>
      <c r="E1102" s="94"/>
      <c r="F1102" s="94"/>
      <c r="G1102" s="94"/>
    </row>
    <row r="1103" spans="1:7" hidden="1" outlineLevel="2" x14ac:dyDescent="0.35">
      <c r="A1103" s="94"/>
      <c r="B1103" s="94"/>
      <c r="C1103" s="94"/>
      <c r="D1103" s="258" t="s">
        <v>1576</v>
      </c>
      <c r="E1103" s="94"/>
      <c r="F1103" s="94"/>
      <c r="G1103" s="94"/>
    </row>
    <row r="1104" spans="1:7" hidden="1" outlineLevel="2" x14ac:dyDescent="0.35">
      <c r="A1104" s="94"/>
      <c r="B1104" s="94"/>
      <c r="C1104" s="94"/>
      <c r="D1104" s="94"/>
      <c r="E1104" s="94"/>
      <c r="F1104" s="94"/>
      <c r="G1104" s="94"/>
    </row>
    <row r="1105" spans="1:18" ht="15.5" hidden="1" outlineLevel="1" collapsed="1" x14ac:dyDescent="0.35">
      <c r="A1105" s="94"/>
      <c r="B1105" s="92" t="s">
        <v>118</v>
      </c>
      <c r="C1105" s="186" t="s">
        <v>1423</v>
      </c>
      <c r="D1105" s="94"/>
      <c r="E1105" s="94"/>
      <c r="F1105" s="94"/>
      <c r="G1105" s="94"/>
      <c r="K1105"/>
    </row>
    <row r="1106" spans="1:18" hidden="1" outlineLevel="2" x14ac:dyDescent="0.35">
      <c r="A1106" s="94"/>
      <c r="B1106" s="276" t="s">
        <v>1448</v>
      </c>
      <c r="C1106" s="274" t="s">
        <v>1414</v>
      </c>
      <c r="D1106" s="274" t="s">
        <v>1697</v>
      </c>
      <c r="E1106" s="274" t="s">
        <v>1424</v>
      </c>
      <c r="F1106" s="274" t="s">
        <v>1822</v>
      </c>
      <c r="G1106" s="276" t="s">
        <v>1842</v>
      </c>
      <c r="H1106" s="39" t="s">
        <v>1861</v>
      </c>
      <c r="I1106" s="72" t="s">
        <v>1872</v>
      </c>
      <c r="J1106" s="72" t="s">
        <v>1349</v>
      </c>
      <c r="K1106" s="39" t="s">
        <v>1938</v>
      </c>
      <c r="L1106" s="39" t="s">
        <v>2041</v>
      </c>
      <c r="M1106" s="72" t="s">
        <v>2157</v>
      </c>
      <c r="N1106" s="72" t="s">
        <v>2168</v>
      </c>
      <c r="O1106" s="39" t="s">
        <v>2250</v>
      </c>
      <c r="P1106" s="39" t="s">
        <v>2271</v>
      </c>
      <c r="Q1106" s="39" t="s">
        <v>2412</v>
      </c>
      <c r="R1106" s="39" t="s">
        <v>3199</v>
      </c>
    </row>
    <row r="1107" spans="1:18" hidden="1" outlineLevel="2" x14ac:dyDescent="0.35">
      <c r="A1107" s="94"/>
      <c r="B1107" s="258" t="s">
        <v>1449</v>
      </c>
      <c r="C1107" s="258" t="s">
        <v>1651</v>
      </c>
      <c r="D1107" s="258" t="s">
        <v>1698</v>
      </c>
      <c r="E1107" s="258" t="s">
        <v>1758</v>
      </c>
      <c r="F1107" s="258" t="s">
        <v>1823</v>
      </c>
      <c r="G1107" s="258" t="s">
        <v>1843</v>
      </c>
      <c r="H1107" s="258" t="s">
        <v>1862</v>
      </c>
      <c r="I1107" s="258" t="s">
        <v>1873</v>
      </c>
      <c r="J1107" s="258" t="s">
        <v>1904</v>
      </c>
      <c r="K1107" s="258" t="s">
        <v>1939</v>
      </c>
      <c r="L1107" s="258" t="s">
        <v>2042</v>
      </c>
      <c r="M1107" s="258" t="s">
        <v>2158</v>
      </c>
      <c r="N1107" s="258" t="s">
        <v>2169</v>
      </c>
      <c r="O1107" s="258" t="s">
        <v>2251</v>
      </c>
      <c r="P1107" s="258" t="s">
        <v>2272</v>
      </c>
      <c r="Q1107" s="258" t="s">
        <v>2413</v>
      </c>
      <c r="R1107" s="258" t="s">
        <v>3200</v>
      </c>
    </row>
    <row r="1108" spans="1:18" hidden="1" outlineLevel="2" x14ac:dyDescent="0.35">
      <c r="A1108" s="94"/>
      <c r="B1108" s="258" t="s">
        <v>1475</v>
      </c>
      <c r="C1108" s="258" t="s">
        <v>1653</v>
      </c>
      <c r="D1108" s="258" t="s">
        <v>1700</v>
      </c>
      <c r="E1108" s="258" t="s">
        <v>1760</v>
      </c>
      <c r="F1108" s="258" t="s">
        <v>1825</v>
      </c>
      <c r="G1108" s="258" t="s">
        <v>1845</v>
      </c>
      <c r="H1108" s="258" t="s">
        <v>1864</v>
      </c>
      <c r="I1108" s="258" t="s">
        <v>1875</v>
      </c>
      <c r="J1108" s="258" t="s">
        <v>1906</v>
      </c>
      <c r="K1108" s="258" t="s">
        <v>1941</v>
      </c>
      <c r="L1108" s="258" t="s">
        <v>2044</v>
      </c>
      <c r="M1108" s="258" t="s">
        <v>2160</v>
      </c>
      <c r="N1108" s="258" t="s">
        <v>2171</v>
      </c>
      <c r="O1108" s="258" t="s">
        <v>2253</v>
      </c>
      <c r="P1108" s="258" t="s">
        <v>2276</v>
      </c>
      <c r="Q1108" s="258" t="s">
        <v>2415</v>
      </c>
      <c r="R1108" s="258" t="s">
        <v>3202</v>
      </c>
    </row>
    <row r="1109" spans="1:18" hidden="1" outlineLevel="2" x14ac:dyDescent="0.35">
      <c r="A1109" s="94"/>
      <c r="B1109" s="258" t="s">
        <v>1502</v>
      </c>
      <c r="C1109" s="258" t="s">
        <v>1655</v>
      </c>
      <c r="D1109" s="258" t="s">
        <v>1702</v>
      </c>
      <c r="E1109" s="258" t="s">
        <v>1425</v>
      </c>
      <c r="F1109" s="258" t="s">
        <v>1827</v>
      </c>
      <c r="G1109" s="258" t="s">
        <v>1847</v>
      </c>
      <c r="H1109" s="258" t="s">
        <v>1866</v>
      </c>
      <c r="I1109" s="258" t="s">
        <v>1877</v>
      </c>
      <c r="J1109" s="258" t="s">
        <v>1908</v>
      </c>
      <c r="K1109" s="258" t="s">
        <v>1943</v>
      </c>
      <c r="L1109" s="258" t="s">
        <v>2048</v>
      </c>
      <c r="M1109" s="258" t="s">
        <v>2162</v>
      </c>
      <c r="N1109" s="258" t="s">
        <v>2173</v>
      </c>
      <c r="O1109" s="258" t="s">
        <v>2255</v>
      </c>
      <c r="P1109" s="258" t="s">
        <v>2278</v>
      </c>
      <c r="Q1109" s="258" t="s">
        <v>2417</v>
      </c>
      <c r="R1109" s="258" t="s">
        <v>3306</v>
      </c>
    </row>
    <row r="1110" spans="1:18" hidden="1" outlineLevel="2" x14ac:dyDescent="0.35">
      <c r="A1110" s="94"/>
      <c r="B1110" s="258" t="s">
        <v>1508</v>
      </c>
      <c r="C1110" s="258" t="s">
        <v>1657</v>
      </c>
      <c r="D1110" s="258" t="s">
        <v>1704</v>
      </c>
      <c r="E1110" s="258" t="s">
        <v>1763</v>
      </c>
      <c r="F1110" s="258" t="s">
        <v>1829</v>
      </c>
      <c r="G1110" s="258" t="s">
        <v>1849</v>
      </c>
      <c r="H1110" s="258" t="s">
        <v>1868</v>
      </c>
      <c r="I1110" s="258" t="s">
        <v>1879</v>
      </c>
      <c r="J1110" s="258" t="s">
        <v>1910</v>
      </c>
      <c r="K1110" s="258" t="s">
        <v>1945</v>
      </c>
      <c r="L1110" s="258" t="s">
        <v>2050</v>
      </c>
      <c r="M1110" s="258" t="s">
        <v>2164</v>
      </c>
      <c r="N1110" s="258" t="s">
        <v>2175</v>
      </c>
      <c r="O1110" s="258" t="s">
        <v>2259</v>
      </c>
      <c r="P1110" s="258" t="s">
        <v>2280</v>
      </c>
      <c r="Q1110" s="258" t="s">
        <v>2419</v>
      </c>
      <c r="R1110" s="258" t="s">
        <v>3382</v>
      </c>
    </row>
    <row r="1111" spans="1:18" hidden="1" outlineLevel="2" x14ac:dyDescent="0.35">
      <c r="A1111" s="94"/>
      <c r="B1111" s="258" t="s">
        <v>1516</v>
      </c>
      <c r="C1111" s="258" t="s">
        <v>1659</v>
      </c>
      <c r="D1111" s="258" t="s">
        <v>1706</v>
      </c>
      <c r="E1111" s="258" t="s">
        <v>1765</v>
      </c>
      <c r="F1111" s="258" t="s">
        <v>1831</v>
      </c>
      <c r="G1111" s="258" t="s">
        <v>1851</v>
      </c>
      <c r="I1111" s="258" t="s">
        <v>1881</v>
      </c>
      <c r="J1111" s="258" t="s">
        <v>1912</v>
      </c>
      <c r="K1111" s="258" t="s">
        <v>1947</v>
      </c>
      <c r="L1111" s="258" t="s">
        <v>2052</v>
      </c>
      <c r="M1111" s="258" t="s">
        <v>2166</v>
      </c>
      <c r="N1111" s="258" t="s">
        <v>2177</v>
      </c>
      <c r="O1111" s="258" t="s">
        <v>2261</v>
      </c>
      <c r="P1111" s="258" t="s">
        <v>2282</v>
      </c>
      <c r="Q1111" s="258" t="s">
        <v>2421</v>
      </c>
    </row>
    <row r="1112" spans="1:18" hidden="1" outlineLevel="2" x14ac:dyDescent="0.35">
      <c r="A1112" s="94"/>
      <c r="B1112" s="258" t="s">
        <v>1528</v>
      </c>
      <c r="C1112" s="258" t="s">
        <v>1661</v>
      </c>
      <c r="D1112" s="258" t="s">
        <v>1708</v>
      </c>
      <c r="E1112" s="258" t="s">
        <v>1767</v>
      </c>
      <c r="F1112" s="258" t="s">
        <v>1833</v>
      </c>
      <c r="G1112" s="258" t="s">
        <v>1853</v>
      </c>
      <c r="I1112" s="258" t="s">
        <v>1883</v>
      </c>
      <c r="J1112" s="258" t="s">
        <v>1914</v>
      </c>
      <c r="K1112" s="258" t="s">
        <v>1949</v>
      </c>
      <c r="L1112" s="258" t="s">
        <v>2054</v>
      </c>
      <c r="N1112" s="258" t="s">
        <v>2181</v>
      </c>
      <c r="O1112" s="258" t="s">
        <v>2263</v>
      </c>
      <c r="P1112" s="258" t="s">
        <v>2284</v>
      </c>
      <c r="Q1112" s="258" t="s">
        <v>2423</v>
      </c>
    </row>
    <row r="1113" spans="1:18" hidden="1" outlineLevel="2" x14ac:dyDescent="0.35">
      <c r="A1113" s="94"/>
      <c r="B1113" s="258" t="s">
        <v>1536</v>
      </c>
      <c r="C1113" s="258" t="s">
        <v>1663</v>
      </c>
      <c r="D1113" s="258" t="s">
        <v>1710</v>
      </c>
      <c r="E1113" s="258" t="s">
        <v>1769</v>
      </c>
      <c r="F1113" s="258" t="s">
        <v>1836</v>
      </c>
      <c r="G1113" s="258" t="s">
        <v>1855</v>
      </c>
      <c r="I1113" s="258" t="s">
        <v>1885</v>
      </c>
      <c r="J1113" s="258" t="s">
        <v>1916</v>
      </c>
      <c r="K1113" s="258" t="s">
        <v>1951</v>
      </c>
      <c r="L1113" s="258" t="s">
        <v>2056</v>
      </c>
      <c r="N1113" s="258" t="s">
        <v>2183</v>
      </c>
      <c r="O1113" s="258" t="s">
        <v>2265</v>
      </c>
      <c r="P1113" s="258" t="s">
        <v>2286</v>
      </c>
      <c r="Q1113" s="258" t="s">
        <v>2473</v>
      </c>
    </row>
    <row r="1114" spans="1:18" hidden="1" outlineLevel="2" x14ac:dyDescent="0.35">
      <c r="A1114" s="94"/>
      <c r="B1114" s="258" t="s">
        <v>1540</v>
      </c>
      <c r="C1114" s="258" t="s">
        <v>1667</v>
      </c>
      <c r="D1114" s="258" t="s">
        <v>1712</v>
      </c>
      <c r="E1114" s="258" t="s">
        <v>1771</v>
      </c>
      <c r="F1114" s="258" t="s">
        <v>1838</v>
      </c>
      <c r="G1114" s="258" t="s">
        <v>1857</v>
      </c>
      <c r="I1114" s="258" t="s">
        <v>1887</v>
      </c>
      <c r="J1114" s="258" t="s">
        <v>1918</v>
      </c>
      <c r="K1114" s="258" t="s">
        <v>1953</v>
      </c>
      <c r="L1114" s="258" t="s">
        <v>2058</v>
      </c>
      <c r="N1114" s="258" t="s">
        <v>2185</v>
      </c>
      <c r="O1114" s="258" t="s">
        <v>2267</v>
      </c>
      <c r="P1114" s="258" t="s">
        <v>2288</v>
      </c>
      <c r="Q1114" s="258" t="s">
        <v>2477</v>
      </c>
    </row>
    <row r="1115" spans="1:18" hidden="1" outlineLevel="2" x14ac:dyDescent="0.35">
      <c r="A1115" s="94"/>
      <c r="B1115" s="258" t="s">
        <v>1556</v>
      </c>
      <c r="C1115" s="258" t="s">
        <v>1669</v>
      </c>
      <c r="D1115" s="258" t="s">
        <v>1714</v>
      </c>
      <c r="E1115" s="258" t="s">
        <v>1773</v>
      </c>
      <c r="F1115" s="258" t="s">
        <v>1840</v>
      </c>
      <c r="G1115" s="94"/>
      <c r="I1115" s="258" t="s">
        <v>1889</v>
      </c>
      <c r="J1115" s="258" t="s">
        <v>1920</v>
      </c>
      <c r="K1115" s="258" t="s">
        <v>1955</v>
      </c>
      <c r="L1115" s="258" t="s">
        <v>2060</v>
      </c>
      <c r="N1115" s="258" t="s">
        <v>2187</v>
      </c>
      <c r="O1115" s="258" t="s">
        <v>2269</v>
      </c>
      <c r="P1115" s="258" t="s">
        <v>2290</v>
      </c>
      <c r="Q1115" s="258" t="s">
        <v>2760</v>
      </c>
    </row>
    <row r="1116" spans="1:18" hidden="1" outlineLevel="2" x14ac:dyDescent="0.35">
      <c r="A1116" s="94"/>
      <c r="B1116" s="258" t="s">
        <v>1597</v>
      </c>
      <c r="C1116" s="258" t="s">
        <v>1675</v>
      </c>
      <c r="D1116" s="258" t="s">
        <v>1716</v>
      </c>
      <c r="E1116" s="258" t="s">
        <v>1775</v>
      </c>
      <c r="F1116" s="258" t="s">
        <v>1870</v>
      </c>
      <c r="G1116" s="94"/>
      <c r="I1116" s="258" t="s">
        <v>1891</v>
      </c>
      <c r="J1116" s="258" t="s">
        <v>1922</v>
      </c>
      <c r="K1116" s="258" t="s">
        <v>1957</v>
      </c>
      <c r="L1116" s="258" t="s">
        <v>2062</v>
      </c>
      <c r="N1116" s="258" t="s">
        <v>2189</v>
      </c>
      <c r="P1116" s="258" t="s">
        <v>2292</v>
      </c>
      <c r="Q1116" s="258" t="s">
        <v>2762</v>
      </c>
    </row>
    <row r="1117" spans="1:18" hidden="1" outlineLevel="2" x14ac:dyDescent="0.35">
      <c r="A1117" s="94"/>
      <c r="B1117" s="258" t="s">
        <v>1623</v>
      </c>
      <c r="C1117" s="258" t="s">
        <v>1677</v>
      </c>
      <c r="D1117" s="258" t="s">
        <v>1718</v>
      </c>
      <c r="E1117" s="258" t="s">
        <v>1777</v>
      </c>
      <c r="F1117" s="94"/>
      <c r="G1117" s="94"/>
      <c r="I1117" s="258" t="s">
        <v>1893</v>
      </c>
      <c r="J1117" s="258" t="s">
        <v>1924</v>
      </c>
      <c r="K1117" s="258" t="s">
        <v>1959</v>
      </c>
      <c r="L1117" s="258" t="s">
        <v>2064</v>
      </c>
      <c r="N1117" s="258" t="s">
        <v>2191</v>
      </c>
      <c r="P1117" s="258" t="s">
        <v>2294</v>
      </c>
      <c r="Q1117" s="258" t="s">
        <v>2764</v>
      </c>
    </row>
    <row r="1118" spans="1:18" hidden="1" outlineLevel="2" x14ac:dyDescent="0.35">
      <c r="A1118" s="94"/>
      <c r="B1118" s="258" t="s">
        <v>1625</v>
      </c>
      <c r="C1118" s="258" t="s">
        <v>1683</v>
      </c>
      <c r="D1118" s="258" t="s">
        <v>1720</v>
      </c>
      <c r="E1118" s="258" t="s">
        <v>1779</v>
      </c>
      <c r="F1118" s="94"/>
      <c r="G1118" s="94"/>
      <c r="I1118" s="258" t="s">
        <v>1895</v>
      </c>
      <c r="J1118" s="258" t="s">
        <v>1926</v>
      </c>
      <c r="K1118" s="258" t="s">
        <v>1961</v>
      </c>
      <c r="L1118" s="258" t="s">
        <v>2066</v>
      </c>
      <c r="N1118" s="258" t="s">
        <v>2193</v>
      </c>
      <c r="P1118" s="258" t="s">
        <v>2296</v>
      </c>
      <c r="Q1118" s="258" t="s">
        <v>2766</v>
      </c>
    </row>
    <row r="1119" spans="1:18" hidden="1" outlineLevel="2" x14ac:dyDescent="0.35">
      <c r="A1119" s="94"/>
      <c r="B1119" s="258" t="s">
        <v>1627</v>
      </c>
      <c r="C1119" s="258" t="s">
        <v>1685</v>
      </c>
      <c r="D1119" s="258" t="s">
        <v>1722</v>
      </c>
      <c r="E1119" s="258" t="s">
        <v>1781</v>
      </c>
      <c r="F1119" s="94"/>
      <c r="G1119" s="94"/>
      <c r="I1119" s="258" t="s">
        <v>1897</v>
      </c>
      <c r="J1119" s="258" t="s">
        <v>1928</v>
      </c>
      <c r="K1119" s="258" t="s">
        <v>1963</v>
      </c>
      <c r="L1119" s="258" t="s">
        <v>2068</v>
      </c>
      <c r="N1119" s="258" t="s">
        <v>2195</v>
      </c>
      <c r="P1119" s="258" t="s">
        <v>2298</v>
      </c>
      <c r="Q1119" s="258" t="s">
        <v>2797</v>
      </c>
    </row>
    <row r="1120" spans="1:18" hidden="1" outlineLevel="2" x14ac:dyDescent="0.35">
      <c r="A1120" s="94"/>
      <c r="B1120" s="258" t="s">
        <v>1629</v>
      </c>
      <c r="C1120" s="258" t="s">
        <v>1687</v>
      </c>
      <c r="D1120" s="258" t="s">
        <v>1724</v>
      </c>
      <c r="E1120" s="258" t="s">
        <v>1783</v>
      </c>
      <c r="F1120" s="94"/>
      <c r="G1120" s="94"/>
      <c r="I1120" s="258" t="s">
        <v>1902</v>
      </c>
      <c r="J1120" s="258" t="s">
        <v>1930</v>
      </c>
      <c r="K1120" s="258" t="s">
        <v>1967</v>
      </c>
      <c r="L1120" s="258" t="s">
        <v>2070</v>
      </c>
      <c r="N1120" s="258" t="s">
        <v>2197</v>
      </c>
      <c r="P1120" s="258" t="s">
        <v>2300</v>
      </c>
      <c r="Q1120" s="258" t="s">
        <v>2846</v>
      </c>
    </row>
    <row r="1121" spans="1:17" hidden="1" outlineLevel="2" x14ac:dyDescent="0.35">
      <c r="A1121" s="94"/>
      <c r="B1121" s="258" t="s">
        <v>1631</v>
      </c>
      <c r="C1121" s="258" t="s">
        <v>1689</v>
      </c>
      <c r="D1121" s="258" t="s">
        <v>1726</v>
      </c>
      <c r="E1121" s="258" t="s">
        <v>1785</v>
      </c>
      <c r="F1121" s="94"/>
      <c r="G1121" s="94"/>
      <c r="J1121" s="258" t="s">
        <v>1932</v>
      </c>
      <c r="K1121" s="258" t="s">
        <v>1969</v>
      </c>
      <c r="L1121" s="258" t="s">
        <v>2072</v>
      </c>
      <c r="N1121" s="258" t="s">
        <v>2199</v>
      </c>
      <c r="P1121" s="258" t="s">
        <v>2304</v>
      </c>
      <c r="Q1121" s="258" t="s">
        <v>3181</v>
      </c>
    </row>
    <row r="1122" spans="1:17" hidden="1" outlineLevel="2" x14ac:dyDescent="0.35">
      <c r="A1122" s="94"/>
      <c r="B1122" s="258" t="s">
        <v>1633</v>
      </c>
      <c r="C1122" s="258" t="s">
        <v>1691</v>
      </c>
      <c r="D1122" s="258" t="s">
        <v>1728</v>
      </c>
      <c r="E1122" s="258" t="s">
        <v>1787</v>
      </c>
      <c r="F1122" s="94"/>
      <c r="G1122" s="94"/>
      <c r="J1122" s="258" t="s">
        <v>1934</v>
      </c>
      <c r="K1122" s="258" t="s">
        <v>1971</v>
      </c>
      <c r="L1122" s="258" t="s">
        <v>2074</v>
      </c>
      <c r="N1122" s="258" t="s">
        <v>2201</v>
      </c>
      <c r="P1122" s="258" t="s">
        <v>2306</v>
      </c>
      <c r="Q1122" s="258" t="s">
        <v>3183</v>
      </c>
    </row>
    <row r="1123" spans="1:17" hidden="1" outlineLevel="2" x14ac:dyDescent="0.35">
      <c r="A1123" s="94"/>
      <c r="B1123" s="258" t="s">
        <v>1635</v>
      </c>
      <c r="C1123" s="258" t="s">
        <v>1693</v>
      </c>
      <c r="D1123" s="258" t="s">
        <v>1730</v>
      </c>
      <c r="E1123" s="258" t="s">
        <v>1789</v>
      </c>
      <c r="F1123" s="94"/>
      <c r="G1123" s="94"/>
      <c r="J1123" s="258" t="s">
        <v>1936</v>
      </c>
      <c r="K1123" s="258" t="s">
        <v>1973</v>
      </c>
      <c r="L1123" s="258" t="s">
        <v>2076</v>
      </c>
      <c r="N1123" s="258" t="s">
        <v>2203</v>
      </c>
      <c r="P1123" s="258" t="s">
        <v>2308</v>
      </c>
      <c r="Q1123" s="258" t="s">
        <v>3185</v>
      </c>
    </row>
    <row r="1124" spans="1:17" hidden="1" outlineLevel="2" x14ac:dyDescent="0.35">
      <c r="A1124" s="94"/>
      <c r="B1124" s="258" t="s">
        <v>1639</v>
      </c>
      <c r="C1124" s="258" t="s">
        <v>1695</v>
      </c>
      <c r="D1124" s="258" t="s">
        <v>1732</v>
      </c>
      <c r="E1124" s="258" t="s">
        <v>1791</v>
      </c>
      <c r="F1124" s="94"/>
      <c r="G1124" s="94"/>
      <c r="K1124" s="258" t="s">
        <v>1975</v>
      </c>
      <c r="L1124" s="258" t="s">
        <v>2080</v>
      </c>
      <c r="N1124" s="258" t="s">
        <v>2205</v>
      </c>
      <c r="P1124" s="258" t="s">
        <v>2310</v>
      </c>
      <c r="Q1124" s="258" t="s">
        <v>3187</v>
      </c>
    </row>
    <row r="1125" spans="1:17" hidden="1" outlineLevel="2" x14ac:dyDescent="0.35">
      <c r="A1125" s="94"/>
      <c r="B1125" s="258" t="s">
        <v>1641</v>
      </c>
      <c r="C1125" s="94"/>
      <c r="D1125" s="258" t="s">
        <v>1734</v>
      </c>
      <c r="E1125" s="258" t="s">
        <v>1793</v>
      </c>
      <c r="F1125" s="94"/>
      <c r="G1125" s="94"/>
      <c r="K1125" s="258" t="s">
        <v>1977</v>
      </c>
      <c r="L1125" s="258" t="s">
        <v>2082</v>
      </c>
      <c r="N1125" s="258" t="s">
        <v>2207</v>
      </c>
      <c r="P1125" s="258" t="s">
        <v>2312</v>
      </c>
      <c r="Q1125" s="258" t="s">
        <v>3189</v>
      </c>
    </row>
    <row r="1126" spans="1:17" hidden="1" outlineLevel="2" x14ac:dyDescent="0.35">
      <c r="A1126" s="94"/>
      <c r="B1126" s="258" t="s">
        <v>1643</v>
      </c>
      <c r="C1126" s="94"/>
      <c r="D1126" s="258" t="s">
        <v>1736</v>
      </c>
      <c r="E1126" s="258" t="s">
        <v>1795</v>
      </c>
      <c r="F1126" s="94"/>
      <c r="G1126" s="94"/>
      <c r="K1126" s="258" t="s">
        <v>1979</v>
      </c>
      <c r="L1126" s="258" t="s">
        <v>2084</v>
      </c>
      <c r="N1126" s="258" t="s">
        <v>2209</v>
      </c>
      <c r="P1126" s="258" t="s">
        <v>2314</v>
      </c>
      <c r="Q1126" s="258" t="s">
        <v>3191</v>
      </c>
    </row>
    <row r="1127" spans="1:17" hidden="1" outlineLevel="2" x14ac:dyDescent="0.35">
      <c r="A1127" s="94"/>
      <c r="B1127" s="258" t="s">
        <v>1645</v>
      </c>
      <c r="C1127" s="94"/>
      <c r="D1127" s="258" t="s">
        <v>1738</v>
      </c>
      <c r="E1127" s="258" t="s">
        <v>1797</v>
      </c>
      <c r="F1127" s="94"/>
      <c r="G1127" s="94"/>
      <c r="K1127" s="258" t="s">
        <v>1981</v>
      </c>
      <c r="L1127" s="258" t="s">
        <v>1427</v>
      </c>
      <c r="N1127" s="258" t="s">
        <v>2211</v>
      </c>
      <c r="P1127" s="258" t="s">
        <v>2316</v>
      </c>
      <c r="Q1127" s="258" t="s">
        <v>3193</v>
      </c>
    </row>
    <row r="1128" spans="1:17" hidden="1" outlineLevel="2" x14ac:dyDescent="0.35">
      <c r="A1128" s="94"/>
      <c r="B1128" s="258" t="s">
        <v>1647</v>
      </c>
      <c r="C1128" s="94"/>
      <c r="D1128" s="258" t="s">
        <v>1740</v>
      </c>
      <c r="E1128" s="258" t="s">
        <v>1799</v>
      </c>
      <c r="F1128" s="94"/>
      <c r="G1128" s="94"/>
      <c r="K1128" s="258" t="s">
        <v>1983</v>
      </c>
      <c r="L1128" s="258" t="s">
        <v>2087</v>
      </c>
      <c r="N1128" s="258" t="s">
        <v>2213</v>
      </c>
      <c r="P1128" s="258" t="s">
        <v>2318</v>
      </c>
      <c r="Q1128" s="258" t="s">
        <v>3197</v>
      </c>
    </row>
    <row r="1129" spans="1:17" hidden="1" outlineLevel="2" x14ac:dyDescent="0.35">
      <c r="A1129" s="94"/>
      <c r="B1129" s="94"/>
      <c r="C1129" s="94"/>
      <c r="D1129" s="258" t="s">
        <v>1742</v>
      </c>
      <c r="E1129" s="258" t="s">
        <v>1801</v>
      </c>
      <c r="F1129" s="94"/>
      <c r="G1129" s="94"/>
      <c r="K1129" s="258" t="s">
        <v>1985</v>
      </c>
      <c r="L1129" s="258" t="s">
        <v>2089</v>
      </c>
      <c r="N1129" s="258" t="s">
        <v>2215</v>
      </c>
      <c r="P1129" s="258" t="s">
        <v>2320</v>
      </c>
    </row>
    <row r="1130" spans="1:17" hidden="1" outlineLevel="2" x14ac:dyDescent="0.35">
      <c r="A1130" s="94"/>
      <c r="B1130" s="94"/>
      <c r="C1130" s="94"/>
      <c r="D1130" s="258" t="s">
        <v>1744</v>
      </c>
      <c r="E1130" s="258" t="s">
        <v>1803</v>
      </c>
      <c r="F1130" s="94"/>
      <c r="G1130" s="94"/>
      <c r="K1130" s="258" t="s">
        <v>1987</v>
      </c>
      <c r="L1130" s="258" t="s">
        <v>2091</v>
      </c>
      <c r="N1130" s="258" t="s">
        <v>2217</v>
      </c>
      <c r="P1130" s="258" t="s">
        <v>2322</v>
      </c>
    </row>
    <row r="1131" spans="1:17" hidden="1" outlineLevel="2" x14ac:dyDescent="0.35">
      <c r="A1131" s="94"/>
      <c r="B1131" s="94"/>
      <c r="C1131" s="94"/>
      <c r="D1131" s="258" t="s">
        <v>1746</v>
      </c>
      <c r="E1131" s="258" t="s">
        <v>1805</v>
      </c>
      <c r="F1131" s="94"/>
      <c r="G1131" s="94"/>
      <c r="K1131" s="258" t="s">
        <v>1989</v>
      </c>
      <c r="L1131" s="258" t="s">
        <v>2093</v>
      </c>
      <c r="N1131" s="258" t="s">
        <v>2215</v>
      </c>
      <c r="P1131" s="258" t="s">
        <v>2324</v>
      </c>
    </row>
    <row r="1132" spans="1:17" hidden="1" outlineLevel="2" x14ac:dyDescent="0.35">
      <c r="A1132" s="94"/>
      <c r="B1132" s="94"/>
      <c r="C1132" s="94"/>
      <c r="D1132" s="258" t="s">
        <v>1748</v>
      </c>
      <c r="E1132" s="258" t="s">
        <v>1807</v>
      </c>
      <c r="F1132" s="94"/>
      <c r="G1132" s="94"/>
      <c r="K1132" s="258" t="s">
        <v>1991</v>
      </c>
      <c r="L1132" s="258" t="s">
        <v>2095</v>
      </c>
      <c r="N1132" s="258" t="s">
        <v>2220</v>
      </c>
      <c r="P1132" s="258" t="s">
        <v>2326</v>
      </c>
    </row>
    <row r="1133" spans="1:17" hidden="1" outlineLevel="2" x14ac:dyDescent="0.35">
      <c r="A1133" s="94"/>
      <c r="B1133" s="94"/>
      <c r="C1133" s="94"/>
      <c r="D1133" s="258" t="s">
        <v>1750</v>
      </c>
      <c r="E1133" s="258" t="s">
        <v>1809</v>
      </c>
      <c r="F1133" s="94"/>
      <c r="G1133" s="94"/>
      <c r="K1133" s="258" t="s">
        <v>1993</v>
      </c>
      <c r="L1133" s="258" t="s">
        <v>2097</v>
      </c>
      <c r="N1133" s="258" t="s">
        <v>2222</v>
      </c>
      <c r="P1133" s="258" t="s">
        <v>2328</v>
      </c>
    </row>
    <row r="1134" spans="1:17" hidden="1" outlineLevel="2" x14ac:dyDescent="0.35">
      <c r="A1134" s="94"/>
      <c r="B1134" s="94"/>
      <c r="C1134" s="94"/>
      <c r="D1134" s="258" t="s">
        <v>1756</v>
      </c>
      <c r="E1134" s="258" t="s">
        <v>1811</v>
      </c>
      <c r="F1134" s="94"/>
      <c r="G1134" s="94"/>
      <c r="K1134" s="258" t="s">
        <v>1995</v>
      </c>
      <c r="L1134" s="258" t="s">
        <v>2099</v>
      </c>
      <c r="N1134" s="258" t="s">
        <v>2224</v>
      </c>
      <c r="P1134" s="258" t="s">
        <v>2330</v>
      </c>
    </row>
    <row r="1135" spans="1:17" hidden="1" outlineLevel="2" x14ac:dyDescent="0.35">
      <c r="A1135" s="94"/>
      <c r="B1135" s="94"/>
      <c r="C1135" s="94"/>
      <c r="D1135" s="94"/>
      <c r="E1135" s="258" t="s">
        <v>1813</v>
      </c>
      <c r="F1135" s="94"/>
      <c r="G1135" s="94"/>
      <c r="K1135" s="258" t="s">
        <v>1997</v>
      </c>
      <c r="L1135" s="258" t="s">
        <v>2101</v>
      </c>
      <c r="N1135" s="258" t="s">
        <v>2226</v>
      </c>
      <c r="P1135" s="258" t="s">
        <v>2332</v>
      </c>
    </row>
    <row r="1136" spans="1:17" hidden="1" outlineLevel="2" x14ac:dyDescent="0.35">
      <c r="A1136" s="94"/>
      <c r="B1136" s="94"/>
      <c r="C1136" s="94"/>
      <c r="D1136" s="94"/>
      <c r="E1136" s="258" t="s">
        <v>1815</v>
      </c>
      <c r="F1136" s="94"/>
      <c r="G1136" s="94"/>
      <c r="K1136" s="258" t="s">
        <v>1999</v>
      </c>
      <c r="L1136" s="258" t="s">
        <v>2103</v>
      </c>
      <c r="N1136" s="258" t="s">
        <v>2238</v>
      </c>
      <c r="P1136" s="258" t="s">
        <v>2334</v>
      </c>
    </row>
    <row r="1137" spans="1:16" hidden="1" outlineLevel="2" x14ac:dyDescent="0.35">
      <c r="A1137" s="94"/>
      <c r="B1137" s="94"/>
      <c r="C1137" s="94"/>
      <c r="D1137" s="94"/>
      <c r="E1137" s="258" t="s">
        <v>1815</v>
      </c>
      <c r="F1137" s="94"/>
      <c r="G1137" s="94"/>
      <c r="K1137" s="258" t="s">
        <v>2001</v>
      </c>
      <c r="L1137" s="258" t="s">
        <v>2105</v>
      </c>
      <c r="N1137" s="258" t="s">
        <v>2240</v>
      </c>
      <c r="P1137" s="258" t="s">
        <v>2336</v>
      </c>
    </row>
    <row r="1138" spans="1:16" hidden="1" outlineLevel="2" x14ac:dyDescent="0.35">
      <c r="A1138" s="94"/>
      <c r="B1138" s="94"/>
      <c r="C1138" s="94"/>
      <c r="D1138" s="94"/>
      <c r="E1138" s="258" t="s">
        <v>1818</v>
      </c>
      <c r="F1138" s="94"/>
      <c r="G1138" s="94"/>
      <c r="K1138" s="258" t="s">
        <v>2003</v>
      </c>
      <c r="L1138" s="258" t="s">
        <v>2107</v>
      </c>
      <c r="N1138" s="258" t="s">
        <v>2242</v>
      </c>
      <c r="P1138" s="258" t="s">
        <v>2338</v>
      </c>
    </row>
    <row r="1139" spans="1:16" hidden="1" outlineLevel="2" x14ac:dyDescent="0.35">
      <c r="A1139" s="94"/>
      <c r="B1139" s="94"/>
      <c r="C1139" s="94"/>
      <c r="D1139" s="94"/>
      <c r="E1139" s="258" t="s">
        <v>1820</v>
      </c>
      <c r="F1139" s="94"/>
      <c r="G1139" s="94"/>
      <c r="K1139" s="258" t="s">
        <v>2005</v>
      </c>
      <c r="L1139" s="258" t="s">
        <v>2109</v>
      </c>
      <c r="N1139" s="258" t="s">
        <v>2244</v>
      </c>
      <c r="P1139" s="258" t="s">
        <v>2340</v>
      </c>
    </row>
    <row r="1140" spans="1:16" hidden="1" outlineLevel="2" x14ac:dyDescent="0.35">
      <c r="A1140" s="94"/>
      <c r="B1140" s="94"/>
      <c r="C1140" s="94"/>
      <c r="D1140" s="94"/>
      <c r="E1140" s="258" t="s">
        <v>3054</v>
      </c>
      <c r="F1140" s="94"/>
      <c r="G1140" s="94"/>
      <c r="K1140" s="258" t="s">
        <v>2007</v>
      </c>
      <c r="L1140" s="258" t="s">
        <v>2111</v>
      </c>
      <c r="N1140" s="258" t="s">
        <v>2246</v>
      </c>
      <c r="P1140" s="258" t="s">
        <v>2342</v>
      </c>
    </row>
    <row r="1141" spans="1:16" hidden="1" outlineLevel="2" x14ac:dyDescent="0.35">
      <c r="A1141" s="94"/>
      <c r="B1141" s="94"/>
      <c r="C1141" s="94"/>
      <c r="D1141" s="94"/>
      <c r="E1141" s="258" t="s">
        <v>3056</v>
      </c>
      <c r="F1141" s="94"/>
      <c r="G1141" s="94"/>
      <c r="K1141" s="258" t="s">
        <v>2009</v>
      </c>
      <c r="L1141" s="258" t="s">
        <v>2113</v>
      </c>
      <c r="N1141" s="258" t="s">
        <v>2248</v>
      </c>
      <c r="P1141" s="258" t="s">
        <v>2344</v>
      </c>
    </row>
    <row r="1142" spans="1:16" hidden="1" outlineLevel="2" x14ac:dyDescent="0.35">
      <c r="A1142" s="94"/>
      <c r="B1142" s="94"/>
      <c r="C1142" s="94"/>
      <c r="D1142" s="94"/>
      <c r="E1142" s="258" t="s">
        <v>3058</v>
      </c>
      <c r="F1142" s="94"/>
      <c r="G1142" s="94"/>
      <c r="K1142" s="258" t="s">
        <v>2011</v>
      </c>
      <c r="L1142" s="258" t="s">
        <v>2115</v>
      </c>
      <c r="P1142" s="258" t="s">
        <v>2346</v>
      </c>
    </row>
    <row r="1143" spans="1:16" hidden="1" outlineLevel="2" x14ac:dyDescent="0.35">
      <c r="A1143" s="94"/>
      <c r="B1143" s="94"/>
      <c r="C1143" s="94"/>
      <c r="D1143" s="94"/>
      <c r="E1143" s="258" t="s">
        <v>3060</v>
      </c>
      <c r="F1143" s="94"/>
      <c r="G1143" s="94"/>
      <c r="K1143" s="258" t="s">
        <v>2013</v>
      </c>
      <c r="L1143" s="258" t="s">
        <v>2117</v>
      </c>
      <c r="P1143" s="258" t="s">
        <v>2348</v>
      </c>
    </row>
    <row r="1144" spans="1:16" hidden="1" outlineLevel="2" x14ac:dyDescent="0.35">
      <c r="A1144" s="94"/>
      <c r="B1144" s="94"/>
      <c r="C1144" s="94"/>
      <c r="D1144" s="94"/>
      <c r="E1144" s="258" t="s">
        <v>3062</v>
      </c>
      <c r="F1144" s="94"/>
      <c r="G1144" s="94"/>
      <c r="K1144" s="258" t="s">
        <v>2015</v>
      </c>
      <c r="L1144" s="258" t="s">
        <v>2119</v>
      </c>
      <c r="P1144" s="258" t="s">
        <v>2350</v>
      </c>
    </row>
    <row r="1145" spans="1:16" hidden="1" outlineLevel="2" x14ac:dyDescent="0.35">
      <c r="A1145" s="94"/>
      <c r="B1145" s="94"/>
      <c r="C1145" s="94"/>
      <c r="D1145" s="94"/>
      <c r="E1145" s="94"/>
      <c r="F1145" s="94"/>
      <c r="G1145" s="94"/>
      <c r="K1145" s="258" t="s">
        <v>2017</v>
      </c>
      <c r="L1145" s="258" t="s">
        <v>2121</v>
      </c>
      <c r="P1145" s="258" t="s">
        <v>2352</v>
      </c>
    </row>
    <row r="1146" spans="1:16" hidden="1" outlineLevel="2" x14ac:dyDescent="0.35">
      <c r="A1146" s="94"/>
      <c r="B1146" s="94"/>
      <c r="C1146" s="94"/>
      <c r="D1146" s="94"/>
      <c r="E1146" s="94"/>
      <c r="F1146" s="94"/>
      <c r="G1146" s="94"/>
      <c r="K1146" s="258" t="s">
        <v>2019</v>
      </c>
      <c r="L1146" s="258" t="s">
        <v>2123</v>
      </c>
      <c r="P1146" s="258" t="s">
        <v>2354</v>
      </c>
    </row>
    <row r="1147" spans="1:16" hidden="1" outlineLevel="2" x14ac:dyDescent="0.35">
      <c r="A1147" s="94"/>
      <c r="B1147" s="94"/>
      <c r="C1147" s="94"/>
      <c r="D1147" s="94"/>
      <c r="E1147" s="94"/>
      <c r="F1147" s="94"/>
      <c r="G1147" s="94"/>
      <c r="K1147" s="258" t="s">
        <v>2021</v>
      </c>
      <c r="L1147" s="258" t="s">
        <v>2125</v>
      </c>
      <c r="P1147" s="258" t="s">
        <v>2356</v>
      </c>
    </row>
    <row r="1148" spans="1:16" hidden="1" outlineLevel="2" x14ac:dyDescent="0.35">
      <c r="A1148" s="94"/>
      <c r="B1148" s="94"/>
      <c r="C1148" s="94"/>
      <c r="D1148" s="94"/>
      <c r="E1148" s="94"/>
      <c r="F1148" s="94"/>
      <c r="G1148" s="94"/>
      <c r="K1148" s="258" t="s">
        <v>2023</v>
      </c>
      <c r="L1148" s="258" t="s">
        <v>2127</v>
      </c>
      <c r="P1148" s="258" t="s">
        <v>2358</v>
      </c>
    </row>
    <row r="1149" spans="1:16" hidden="1" outlineLevel="2" x14ac:dyDescent="0.35">
      <c r="A1149" s="94"/>
      <c r="B1149" s="94"/>
      <c r="C1149" s="94"/>
      <c r="D1149" s="94"/>
      <c r="E1149" s="94"/>
      <c r="F1149" s="94"/>
      <c r="G1149" s="94"/>
      <c r="K1149" s="258" t="s">
        <v>2025</v>
      </c>
      <c r="L1149" s="258" t="s">
        <v>2129</v>
      </c>
      <c r="P1149" s="258" t="s">
        <v>2360</v>
      </c>
    </row>
    <row r="1150" spans="1:16" hidden="1" outlineLevel="2" x14ac:dyDescent="0.35">
      <c r="A1150" s="94"/>
      <c r="B1150" s="94"/>
      <c r="C1150" s="94"/>
      <c r="D1150" s="94"/>
      <c r="E1150" s="94"/>
      <c r="F1150" s="94"/>
      <c r="G1150" s="94"/>
      <c r="K1150" s="258" t="s">
        <v>2027</v>
      </c>
      <c r="L1150" s="258" t="s">
        <v>2131</v>
      </c>
      <c r="P1150" s="258" t="s">
        <v>2362</v>
      </c>
    </row>
    <row r="1151" spans="1:16" hidden="1" outlineLevel="2" x14ac:dyDescent="0.35">
      <c r="A1151" s="94"/>
      <c r="B1151" s="94"/>
      <c r="C1151" s="94"/>
      <c r="D1151" s="94"/>
      <c r="E1151" s="94"/>
      <c r="F1151" s="94"/>
      <c r="G1151" s="94"/>
      <c r="K1151" s="258" t="s">
        <v>2029</v>
      </c>
      <c r="L1151" s="258" t="s">
        <v>2133</v>
      </c>
      <c r="P1151" s="258" t="s">
        <v>2364</v>
      </c>
    </row>
    <row r="1152" spans="1:16" hidden="1" outlineLevel="2" x14ac:dyDescent="0.35">
      <c r="A1152" s="94"/>
      <c r="B1152" s="94"/>
      <c r="C1152" s="94"/>
      <c r="D1152" s="94"/>
      <c r="E1152" s="94"/>
      <c r="F1152" s="94"/>
      <c r="G1152" s="94"/>
      <c r="K1152" s="258" t="s">
        <v>2031</v>
      </c>
      <c r="L1152" s="258" t="s">
        <v>2135</v>
      </c>
      <c r="P1152" s="258" t="s">
        <v>2366</v>
      </c>
    </row>
    <row r="1153" spans="1:16" hidden="1" outlineLevel="2" x14ac:dyDescent="0.35">
      <c r="A1153" s="94"/>
      <c r="B1153" s="94"/>
      <c r="C1153" s="94"/>
      <c r="D1153" s="94"/>
      <c r="E1153" s="94"/>
      <c r="F1153" s="94"/>
      <c r="G1153" s="94"/>
      <c r="K1153" s="258" t="s">
        <v>2033</v>
      </c>
      <c r="L1153" s="258" t="s">
        <v>2137</v>
      </c>
      <c r="P1153" s="258" t="s">
        <v>2368</v>
      </c>
    </row>
    <row r="1154" spans="1:16" hidden="1" outlineLevel="2" x14ac:dyDescent="0.35">
      <c r="A1154" s="94"/>
      <c r="B1154" s="94"/>
      <c r="C1154" s="94"/>
      <c r="D1154" s="94"/>
      <c r="E1154" s="94"/>
      <c r="F1154" s="94"/>
      <c r="G1154" s="94"/>
      <c r="K1154" s="258" t="s">
        <v>2035</v>
      </c>
      <c r="L1154" s="258" t="s">
        <v>2139</v>
      </c>
      <c r="P1154" s="258" t="s">
        <v>2370</v>
      </c>
    </row>
    <row r="1155" spans="1:16" hidden="1" outlineLevel="2" x14ac:dyDescent="0.35">
      <c r="A1155" s="94"/>
      <c r="B1155" s="94"/>
      <c r="C1155" s="94"/>
      <c r="D1155" s="94"/>
      <c r="E1155" s="94"/>
      <c r="F1155" s="94"/>
      <c r="G1155" s="94"/>
      <c r="K1155" s="258" t="s">
        <v>2037</v>
      </c>
      <c r="L1155" s="258" t="s">
        <v>2141</v>
      </c>
      <c r="P1155" s="258" t="s">
        <v>2372</v>
      </c>
    </row>
    <row r="1156" spans="1:16" hidden="1" outlineLevel="2" x14ac:dyDescent="0.35">
      <c r="A1156" s="94"/>
      <c r="B1156" s="94"/>
      <c r="C1156" s="94"/>
      <c r="D1156" s="94"/>
      <c r="E1156" s="94"/>
      <c r="F1156" s="94"/>
      <c r="G1156" s="94"/>
      <c r="K1156" s="258" t="s">
        <v>2039</v>
      </c>
      <c r="L1156" s="258" t="s">
        <v>2143</v>
      </c>
      <c r="P1156" s="258" t="s">
        <v>2374</v>
      </c>
    </row>
    <row r="1157" spans="1:16" hidden="1" outlineLevel="2" x14ac:dyDescent="0.35">
      <c r="A1157" s="94"/>
      <c r="B1157" s="94"/>
      <c r="C1157" s="94"/>
      <c r="D1157" s="94"/>
      <c r="E1157" s="94"/>
      <c r="F1157" s="94"/>
      <c r="G1157" s="94"/>
      <c r="L1157" s="258" t="s">
        <v>2145</v>
      </c>
      <c r="P1157" s="258" t="s">
        <v>2376</v>
      </c>
    </row>
    <row r="1158" spans="1:16" hidden="1" outlineLevel="2" x14ac:dyDescent="0.35">
      <c r="A1158" s="94"/>
      <c r="B1158" s="94"/>
      <c r="C1158" s="94"/>
      <c r="D1158" s="94"/>
      <c r="E1158" s="94"/>
      <c r="F1158" s="94"/>
      <c r="G1158" s="94"/>
      <c r="K1158"/>
      <c r="L1158" s="258" t="s">
        <v>2147</v>
      </c>
      <c r="P1158" s="258" t="s">
        <v>2378</v>
      </c>
    </row>
    <row r="1159" spans="1:16" hidden="1" outlineLevel="2" x14ac:dyDescent="0.35">
      <c r="A1159" s="94"/>
      <c r="B1159" s="94"/>
      <c r="C1159" s="94"/>
      <c r="D1159" s="94"/>
      <c r="E1159" s="94"/>
      <c r="F1159" s="94"/>
      <c r="G1159" s="94"/>
      <c r="L1159" s="258" t="s">
        <v>2149</v>
      </c>
      <c r="P1159" s="258" t="s">
        <v>2380</v>
      </c>
    </row>
    <row r="1160" spans="1:16" hidden="1" outlineLevel="2" x14ac:dyDescent="0.35">
      <c r="A1160" s="94"/>
      <c r="B1160" s="94"/>
      <c r="C1160" s="94"/>
      <c r="D1160" s="94"/>
      <c r="E1160" s="94"/>
      <c r="F1160" s="94"/>
      <c r="G1160" s="94"/>
      <c r="L1160" s="258" t="s">
        <v>2151</v>
      </c>
      <c r="P1160" s="258" t="s">
        <v>2382</v>
      </c>
    </row>
    <row r="1161" spans="1:16" hidden="1" outlineLevel="2" x14ac:dyDescent="0.35">
      <c r="A1161" s="94"/>
      <c r="B1161" s="94"/>
      <c r="C1161" s="94"/>
      <c r="D1161" s="94"/>
      <c r="E1161" s="94"/>
      <c r="F1161" s="94"/>
      <c r="G1161" s="94"/>
      <c r="L1161" s="258" t="s">
        <v>2153</v>
      </c>
      <c r="P1161" s="258" t="s">
        <v>2384</v>
      </c>
    </row>
    <row r="1162" spans="1:16" hidden="1" outlineLevel="2" x14ac:dyDescent="0.35">
      <c r="A1162" s="94"/>
      <c r="B1162" s="94"/>
      <c r="C1162" s="94"/>
      <c r="D1162" s="94"/>
      <c r="E1162" s="94"/>
      <c r="F1162" s="94"/>
      <c r="G1162" s="94"/>
      <c r="L1162" s="258" t="s">
        <v>2155</v>
      </c>
      <c r="P1162" s="258" t="s">
        <v>2386</v>
      </c>
    </row>
    <row r="1163" spans="1:16" hidden="1" outlineLevel="2" x14ac:dyDescent="0.35">
      <c r="A1163" s="94"/>
      <c r="B1163" s="94"/>
      <c r="C1163" s="94"/>
      <c r="D1163" s="94"/>
      <c r="E1163" s="94"/>
      <c r="F1163" s="94"/>
      <c r="G1163" s="94"/>
      <c r="P1163" s="258" t="s">
        <v>2388</v>
      </c>
    </row>
    <row r="1164" spans="1:16" hidden="1" outlineLevel="2" x14ac:dyDescent="0.35">
      <c r="A1164" s="94"/>
      <c r="B1164" s="94"/>
      <c r="C1164" s="94"/>
      <c r="D1164" s="94"/>
      <c r="E1164" s="94"/>
      <c r="F1164" s="94"/>
      <c r="G1164" s="94"/>
      <c r="P1164" s="258" t="s">
        <v>2390</v>
      </c>
    </row>
    <row r="1165" spans="1:16" hidden="1" outlineLevel="2" x14ac:dyDescent="0.35">
      <c r="A1165" s="94"/>
      <c r="B1165" s="94"/>
      <c r="C1165" s="94"/>
      <c r="D1165" s="94"/>
      <c r="E1165" s="94"/>
      <c r="F1165" s="94"/>
      <c r="G1165" s="94"/>
      <c r="P1165" s="258" t="s">
        <v>2392</v>
      </c>
    </row>
    <row r="1166" spans="1:16" hidden="1" outlineLevel="2" x14ac:dyDescent="0.35">
      <c r="A1166" s="94"/>
      <c r="B1166" s="94"/>
      <c r="C1166" s="94"/>
      <c r="D1166" s="94"/>
      <c r="E1166" s="94"/>
      <c r="F1166" s="94"/>
      <c r="G1166" s="94"/>
      <c r="P1166" s="258" t="s">
        <v>2394</v>
      </c>
    </row>
    <row r="1167" spans="1:16" hidden="1" outlineLevel="2" x14ac:dyDescent="0.35">
      <c r="A1167" s="94"/>
      <c r="B1167" s="94"/>
      <c r="C1167" s="94"/>
      <c r="D1167" s="94"/>
      <c r="E1167" s="94"/>
      <c r="F1167" s="94"/>
      <c r="G1167" s="94"/>
      <c r="K1167"/>
      <c r="P1167" s="258" t="s">
        <v>2396</v>
      </c>
    </row>
    <row r="1168" spans="1:16" hidden="1" outlineLevel="2" x14ac:dyDescent="0.35">
      <c r="A1168" s="94"/>
      <c r="B1168" s="94"/>
      <c r="C1168" s="94"/>
      <c r="D1168" s="277"/>
      <c r="E1168" s="94"/>
      <c r="F1168" s="94"/>
      <c r="G1168" s="94"/>
    </row>
    <row r="1169" spans="1:12" ht="15.5" hidden="1" outlineLevel="1" collapsed="1" x14ac:dyDescent="0.35">
      <c r="A1169" s="94"/>
      <c r="B1169" s="92" t="s">
        <v>118</v>
      </c>
      <c r="C1169" s="186" t="s">
        <v>1479</v>
      </c>
      <c r="D1169" s="94"/>
      <c r="E1169" s="94"/>
      <c r="F1169" s="94"/>
      <c r="G1169" s="94"/>
      <c r="K1169"/>
    </row>
    <row r="1170" spans="1:12" hidden="1" outlineLevel="2" x14ac:dyDescent="0.35">
      <c r="A1170" s="94"/>
      <c r="B1170" s="276" t="s">
        <v>1480</v>
      </c>
      <c r="C1170" s="274" t="s">
        <v>1899</v>
      </c>
      <c r="D1170" s="276" t="s">
        <v>2493</v>
      </c>
      <c r="E1170" s="276" t="s">
        <v>2794</v>
      </c>
      <c r="F1170" s="276" t="s">
        <v>3502</v>
      </c>
      <c r="G1170" s="276" t="s">
        <v>3499</v>
      </c>
      <c r="H1170" s="39" t="s">
        <v>3398</v>
      </c>
      <c r="I1170" s="39" t="s">
        <v>3427</v>
      </c>
      <c r="J1170" s="39" t="s">
        <v>3458</v>
      </c>
      <c r="K1170" s="72" t="s">
        <v>2229</v>
      </c>
      <c r="L1170" s="72" t="s">
        <v>3501</v>
      </c>
    </row>
    <row r="1171" spans="1:12" hidden="1" outlineLevel="2" x14ac:dyDescent="0.35">
      <c r="A1171" s="94"/>
      <c r="B1171" s="258" t="s">
        <v>1481</v>
      </c>
      <c r="C1171" s="258" t="s">
        <v>1900</v>
      </c>
      <c r="D1171" s="258" t="s">
        <v>2494</v>
      </c>
      <c r="E1171" s="258" t="s">
        <v>2795</v>
      </c>
      <c r="F1171" s="258" t="s">
        <v>2812</v>
      </c>
      <c r="G1171" s="258" t="s">
        <v>3141</v>
      </c>
      <c r="H1171" s="258" t="s">
        <v>3399</v>
      </c>
      <c r="I1171" s="258" t="s">
        <v>3428</v>
      </c>
      <c r="J1171" s="258" t="s">
        <v>3459</v>
      </c>
      <c r="K1171" s="258" t="s">
        <v>2230</v>
      </c>
      <c r="L1171" s="258" t="s">
        <v>2869</v>
      </c>
    </row>
    <row r="1172" spans="1:12" hidden="1" outlineLevel="2" x14ac:dyDescent="0.35">
      <c r="A1172" s="94"/>
      <c r="B1172" s="258" t="s">
        <v>1558</v>
      </c>
      <c r="C1172" s="258" t="s">
        <v>1965</v>
      </c>
      <c r="D1172" s="258" t="s">
        <v>2622</v>
      </c>
      <c r="E1172" s="258" t="s">
        <v>2799</v>
      </c>
      <c r="F1172" s="258" t="s">
        <v>2814</v>
      </c>
      <c r="G1172" s="258" t="s">
        <v>3145</v>
      </c>
      <c r="H1172" s="258" t="s">
        <v>3401</v>
      </c>
      <c r="I1172" s="258" t="s">
        <v>3430</v>
      </c>
      <c r="J1172" s="258" t="s">
        <v>3461</v>
      </c>
      <c r="K1172" s="258" t="s">
        <v>2232</v>
      </c>
      <c r="L1172" s="258" t="s">
        <v>2875</v>
      </c>
    </row>
    <row r="1173" spans="1:12" hidden="1" outlineLevel="2" x14ac:dyDescent="0.35">
      <c r="A1173" s="94"/>
      <c r="B1173" s="258" t="s">
        <v>1560</v>
      </c>
      <c r="C1173" s="258" t="s">
        <v>2046</v>
      </c>
      <c r="D1173" s="258" t="s">
        <v>2626</v>
      </c>
      <c r="E1173" s="258" t="s">
        <v>2801</v>
      </c>
      <c r="F1173" s="258" t="s">
        <v>2838</v>
      </c>
      <c r="G1173" s="258" t="s">
        <v>3147</v>
      </c>
      <c r="H1173" s="258" t="s">
        <v>3403</v>
      </c>
      <c r="I1173" s="258" t="s">
        <v>3432</v>
      </c>
      <c r="J1173" s="258" t="s">
        <v>3463</v>
      </c>
      <c r="K1173" s="258" t="s">
        <v>2234</v>
      </c>
      <c r="L1173" s="258" t="s">
        <v>2877</v>
      </c>
    </row>
    <row r="1174" spans="1:12" hidden="1" outlineLevel="2" x14ac:dyDescent="0.35">
      <c r="A1174" s="94"/>
      <c r="B1174" s="258" t="s">
        <v>1562</v>
      </c>
      <c r="C1174" s="258" t="s">
        <v>2078</v>
      </c>
      <c r="D1174" s="258" t="s">
        <v>2628</v>
      </c>
      <c r="E1174" s="258" t="s">
        <v>2803</v>
      </c>
      <c r="F1174" s="258" t="s">
        <v>2844</v>
      </c>
      <c r="G1174" s="258" t="s">
        <v>3149</v>
      </c>
      <c r="H1174" s="258" t="s">
        <v>3405</v>
      </c>
      <c r="I1174" s="258" t="s">
        <v>3434</v>
      </c>
      <c r="J1174" s="258" t="s">
        <v>3465</v>
      </c>
      <c r="K1174" s="258" t="s">
        <v>2236</v>
      </c>
      <c r="L1174" s="258" t="s">
        <v>3009</v>
      </c>
    </row>
    <row r="1175" spans="1:12" hidden="1" outlineLevel="2" x14ac:dyDescent="0.35">
      <c r="A1175" s="94"/>
      <c r="B1175" s="258" t="s">
        <v>1564</v>
      </c>
      <c r="C1175" s="258" t="s">
        <v>2179</v>
      </c>
      <c r="D1175" s="258" t="s">
        <v>2630</v>
      </c>
      <c r="E1175" s="258" t="s">
        <v>2805</v>
      </c>
      <c r="F1175" s="258" t="s">
        <v>2864</v>
      </c>
      <c r="G1175" s="258" t="s">
        <v>3151</v>
      </c>
      <c r="H1175" s="258" t="s">
        <v>3407</v>
      </c>
      <c r="I1175" s="258" t="s">
        <v>3436</v>
      </c>
      <c r="J1175" s="258" t="s">
        <v>3469</v>
      </c>
      <c r="K1175" s="258" t="s">
        <v>2257</v>
      </c>
      <c r="L1175" s="258" t="s">
        <v>3011</v>
      </c>
    </row>
    <row r="1176" spans="1:12" hidden="1" outlineLevel="2" x14ac:dyDescent="0.35">
      <c r="A1176" s="94"/>
      <c r="B1176" s="258" t="s">
        <v>1615</v>
      </c>
      <c r="C1176" s="258" t="s">
        <v>2425</v>
      </c>
      <c r="D1176" s="258" t="s">
        <v>2632</v>
      </c>
      <c r="E1176" s="258" t="s">
        <v>2807</v>
      </c>
      <c r="F1176" s="258" t="s">
        <v>2873</v>
      </c>
      <c r="G1176" s="258" t="s">
        <v>3153</v>
      </c>
      <c r="H1176" s="258" t="s">
        <v>3409</v>
      </c>
      <c r="I1176" s="258" t="s">
        <v>3438</v>
      </c>
      <c r="J1176" s="258" t="s">
        <v>3473</v>
      </c>
      <c r="K1176" s="258" t="s">
        <v>2274</v>
      </c>
      <c r="L1176" s="258" t="s">
        <v>3015</v>
      </c>
    </row>
    <row r="1177" spans="1:12" hidden="1" outlineLevel="2" x14ac:dyDescent="0.35">
      <c r="A1177" s="94"/>
      <c r="B1177" s="258" t="s">
        <v>1617</v>
      </c>
      <c r="C1177" s="258" t="s">
        <v>2427</v>
      </c>
      <c r="D1177" s="258" t="s">
        <v>2634</v>
      </c>
      <c r="E1177" s="258" t="s">
        <v>2809</v>
      </c>
      <c r="F1177" s="258" t="s">
        <v>2879</v>
      </c>
      <c r="G1177" s="258" t="s">
        <v>3155</v>
      </c>
      <c r="H1177" s="258" t="s">
        <v>3411</v>
      </c>
      <c r="I1177" s="258" t="s">
        <v>3442</v>
      </c>
      <c r="J1177" s="258" t="s">
        <v>3488</v>
      </c>
      <c r="K1177" s="258" t="s">
        <v>2302</v>
      </c>
      <c r="L1177" s="258" t="s">
        <v>3019</v>
      </c>
    </row>
    <row r="1178" spans="1:12" hidden="1" outlineLevel="2" x14ac:dyDescent="0.35">
      <c r="A1178" s="94"/>
      <c r="B1178" s="258" t="s">
        <v>1619</v>
      </c>
      <c r="C1178" s="258" t="s">
        <v>2429</v>
      </c>
      <c r="D1178" s="258" t="s">
        <v>2636</v>
      </c>
      <c r="E1178" s="94"/>
      <c r="F1178" s="258" t="s">
        <v>2881</v>
      </c>
      <c r="G1178" s="258" t="s">
        <v>3157</v>
      </c>
      <c r="H1178" s="258" t="s">
        <v>3413</v>
      </c>
      <c r="I1178" s="258" t="s">
        <v>3448</v>
      </c>
      <c r="J1178" s="258" t="s">
        <v>3490</v>
      </c>
      <c r="K1178" s="258" t="s">
        <v>2850</v>
      </c>
      <c r="L1178" s="258" t="s">
        <v>3049</v>
      </c>
    </row>
    <row r="1179" spans="1:12" hidden="1" outlineLevel="2" x14ac:dyDescent="0.35">
      <c r="A1179" s="94"/>
      <c r="B1179" s="258" t="s">
        <v>1621</v>
      </c>
      <c r="C1179" s="258" t="s">
        <v>2431</v>
      </c>
      <c r="D1179" s="258" t="s">
        <v>2638</v>
      </c>
      <c r="E1179" s="94"/>
      <c r="F1179" s="258" t="s">
        <v>2883</v>
      </c>
      <c r="G1179" s="258" t="s">
        <v>3159</v>
      </c>
      <c r="H1179" s="258" t="s">
        <v>3415</v>
      </c>
      <c r="I1179" s="258" t="s">
        <v>3452</v>
      </c>
      <c r="K1179" s="258" t="s">
        <v>2852</v>
      </c>
      <c r="L1179" s="258" t="s">
        <v>3051</v>
      </c>
    </row>
    <row r="1180" spans="1:12" hidden="1" outlineLevel="2" x14ac:dyDescent="0.35">
      <c r="A1180" s="94"/>
      <c r="B1180" s="258" t="s">
        <v>1637</v>
      </c>
      <c r="C1180" s="258" t="s">
        <v>2433</v>
      </c>
      <c r="D1180" s="258" t="s">
        <v>2640</v>
      </c>
      <c r="E1180" s="94"/>
      <c r="F1180" s="258" t="s">
        <v>2885</v>
      </c>
      <c r="G1180" s="258" t="s">
        <v>3161</v>
      </c>
      <c r="H1180" s="258" t="s">
        <v>3417</v>
      </c>
      <c r="I1180" s="258" t="s">
        <v>3454</v>
      </c>
      <c r="K1180" s="258" t="s">
        <v>2858</v>
      </c>
      <c r="L1180" s="258" t="s">
        <v>3064</v>
      </c>
    </row>
    <row r="1181" spans="1:12" hidden="1" outlineLevel="2" x14ac:dyDescent="0.35">
      <c r="A1181" s="94"/>
      <c r="B1181" s="258" t="s">
        <v>1649</v>
      </c>
      <c r="C1181" s="258" t="s">
        <v>2435</v>
      </c>
      <c r="D1181" s="258" t="s">
        <v>2642</v>
      </c>
      <c r="E1181" s="94"/>
      <c r="F1181" s="258" t="s">
        <v>2887</v>
      </c>
      <c r="G1181" s="258" t="s">
        <v>3163</v>
      </c>
      <c r="H1181" s="258" t="s">
        <v>3419</v>
      </c>
      <c r="I1181" s="258" t="s">
        <v>3456</v>
      </c>
      <c r="K1181" s="258" t="s">
        <v>2860</v>
      </c>
      <c r="L1181" s="258" t="s">
        <v>3066</v>
      </c>
    </row>
    <row r="1182" spans="1:12" hidden="1" outlineLevel="2" x14ac:dyDescent="0.35">
      <c r="A1182" s="94"/>
      <c r="B1182" s="258" t="s">
        <v>1665</v>
      </c>
      <c r="C1182" s="258" t="s">
        <v>2437</v>
      </c>
      <c r="D1182" s="258" t="s">
        <v>2644</v>
      </c>
      <c r="E1182" s="94"/>
      <c r="F1182" s="258" t="s">
        <v>2889</v>
      </c>
      <c r="G1182" s="258" t="s">
        <v>3165</v>
      </c>
      <c r="H1182" s="258" t="s">
        <v>3421</v>
      </c>
      <c r="K1182" s="258" t="s">
        <v>2862</v>
      </c>
      <c r="L1182" s="258" t="s">
        <v>3070</v>
      </c>
    </row>
    <row r="1183" spans="1:12" hidden="1" outlineLevel="2" x14ac:dyDescent="0.35">
      <c r="A1183" s="94"/>
      <c r="B1183" s="258" t="s">
        <v>1671</v>
      </c>
      <c r="C1183" s="258" t="s">
        <v>2439</v>
      </c>
      <c r="D1183" s="258" t="s">
        <v>2646</v>
      </c>
      <c r="E1183" s="94"/>
      <c r="F1183" s="258" t="s">
        <v>2891</v>
      </c>
      <c r="G1183" s="258" t="s">
        <v>3167</v>
      </c>
      <c r="H1183" s="258" t="s">
        <v>3423</v>
      </c>
      <c r="L1183" s="258" t="s">
        <v>3072</v>
      </c>
    </row>
    <row r="1184" spans="1:12" hidden="1" outlineLevel="2" x14ac:dyDescent="0.35">
      <c r="A1184" s="94"/>
      <c r="B1184" s="258" t="s">
        <v>1673</v>
      </c>
      <c r="C1184" s="258" t="s">
        <v>2441</v>
      </c>
      <c r="D1184" s="258" t="s">
        <v>2648</v>
      </c>
      <c r="E1184" s="94"/>
      <c r="F1184" s="258" t="s">
        <v>2893</v>
      </c>
      <c r="G1184" s="258" t="s">
        <v>3169</v>
      </c>
      <c r="H1184" s="258" t="s">
        <v>3425</v>
      </c>
      <c r="L1184" s="258" t="s">
        <v>3120</v>
      </c>
    </row>
    <row r="1185" spans="1:12" hidden="1" outlineLevel="2" x14ac:dyDescent="0.35">
      <c r="A1185" s="94"/>
      <c r="B1185" s="258" t="s">
        <v>1679</v>
      </c>
      <c r="C1185" s="258" t="s">
        <v>2443</v>
      </c>
      <c r="D1185" s="258" t="s">
        <v>2650</v>
      </c>
      <c r="E1185" s="94"/>
      <c r="F1185" s="258" t="s">
        <v>2895</v>
      </c>
      <c r="G1185" s="258" t="s">
        <v>3171</v>
      </c>
      <c r="L1185" s="258" t="s">
        <v>3128</v>
      </c>
    </row>
    <row r="1186" spans="1:12" hidden="1" outlineLevel="2" x14ac:dyDescent="0.35">
      <c r="A1186" s="94"/>
      <c r="B1186" s="258" t="s">
        <v>1681</v>
      </c>
      <c r="C1186" s="258" t="s">
        <v>2445</v>
      </c>
      <c r="D1186" s="258" t="s">
        <v>2652</v>
      </c>
      <c r="E1186" s="94"/>
      <c r="F1186" s="258" t="s">
        <v>2897</v>
      </c>
      <c r="G1186" s="258" t="s">
        <v>3173</v>
      </c>
      <c r="L1186" s="258" t="s">
        <v>3143</v>
      </c>
    </row>
    <row r="1187" spans="1:12" hidden="1" outlineLevel="2" x14ac:dyDescent="0.35">
      <c r="A1187" s="94"/>
      <c r="B1187" s="258" t="s">
        <v>1752</v>
      </c>
      <c r="C1187" s="258" t="s">
        <v>2447</v>
      </c>
      <c r="D1187" s="258" t="s">
        <v>2654</v>
      </c>
      <c r="E1187" s="94"/>
      <c r="F1187" s="258" t="s">
        <v>2899</v>
      </c>
      <c r="G1187" s="258" t="s">
        <v>3175</v>
      </c>
      <c r="L1187" s="258" t="s">
        <v>3478</v>
      </c>
    </row>
    <row r="1188" spans="1:12" hidden="1" outlineLevel="2" x14ac:dyDescent="0.35">
      <c r="A1188" s="94"/>
      <c r="B1188" s="258" t="s">
        <v>1754</v>
      </c>
      <c r="C1188" s="258" t="s">
        <v>2449</v>
      </c>
      <c r="D1188" s="258" t="s">
        <v>2656</v>
      </c>
      <c r="E1188" s="94"/>
      <c r="F1188" s="258" t="s">
        <v>2901</v>
      </c>
      <c r="G1188" s="258" t="s">
        <v>3177</v>
      </c>
      <c r="K1188"/>
    </row>
    <row r="1189" spans="1:12" hidden="1" outlineLevel="2" x14ac:dyDescent="0.35">
      <c r="A1189" s="94"/>
      <c r="B1189" s="258" t="s">
        <v>1859</v>
      </c>
      <c r="C1189" s="258" t="s">
        <v>2451</v>
      </c>
      <c r="D1189" s="258" t="s">
        <v>2658</v>
      </c>
      <c r="E1189" s="94"/>
      <c r="F1189" s="258" t="s">
        <v>2903</v>
      </c>
      <c r="G1189" s="258" t="s">
        <v>3179</v>
      </c>
    </row>
    <row r="1190" spans="1:12" hidden="1" outlineLevel="2" x14ac:dyDescent="0.35">
      <c r="A1190" s="94"/>
      <c r="B1190" s="258" t="s">
        <v>2866</v>
      </c>
      <c r="C1190" s="258" t="s">
        <v>2453</v>
      </c>
      <c r="D1190" s="258" t="s">
        <v>2660</v>
      </c>
      <c r="E1190" s="94"/>
      <c r="F1190" s="258" t="s">
        <v>2905</v>
      </c>
      <c r="G1190" s="258" t="s">
        <v>3195</v>
      </c>
    </row>
    <row r="1191" spans="1:12" hidden="1" outlineLevel="2" x14ac:dyDescent="0.35">
      <c r="A1191" s="94"/>
      <c r="B1191" s="94"/>
      <c r="C1191" s="258" t="s">
        <v>2455</v>
      </c>
      <c r="D1191" s="258" t="s">
        <v>2662</v>
      </c>
      <c r="E1191" s="94"/>
      <c r="F1191" s="258" t="s">
        <v>2907</v>
      </c>
      <c r="G1191" s="258" t="s">
        <v>3204</v>
      </c>
    </row>
    <row r="1192" spans="1:12" hidden="1" outlineLevel="2" x14ac:dyDescent="0.35">
      <c r="A1192" s="94"/>
      <c r="B1192" s="94"/>
      <c r="C1192" s="258" t="s">
        <v>2457</v>
      </c>
      <c r="D1192" s="258" t="s">
        <v>2664</v>
      </c>
      <c r="E1192" s="94"/>
      <c r="F1192" s="258" t="s">
        <v>2909</v>
      </c>
      <c r="G1192" s="258" t="s">
        <v>3206</v>
      </c>
    </row>
    <row r="1193" spans="1:12" hidden="1" outlineLevel="2" x14ac:dyDescent="0.35">
      <c r="A1193" s="94"/>
      <c r="B1193" s="94"/>
      <c r="C1193" s="258" t="s">
        <v>2459</v>
      </c>
      <c r="D1193" s="258" t="s">
        <v>2666</v>
      </c>
      <c r="E1193" s="94"/>
      <c r="F1193" s="258" t="s">
        <v>2911</v>
      </c>
      <c r="G1193" s="258" t="s">
        <v>3208</v>
      </c>
    </row>
    <row r="1194" spans="1:12" hidden="1" outlineLevel="2" x14ac:dyDescent="0.35">
      <c r="A1194" s="94"/>
      <c r="B1194" s="94"/>
      <c r="C1194" s="258" t="s">
        <v>2461</v>
      </c>
      <c r="D1194" s="258" t="s">
        <v>2668</v>
      </c>
      <c r="E1194" s="94"/>
      <c r="F1194" s="258" t="s">
        <v>2913</v>
      </c>
      <c r="G1194" s="258" t="s">
        <v>3210</v>
      </c>
    </row>
    <row r="1195" spans="1:12" hidden="1" outlineLevel="2" x14ac:dyDescent="0.35">
      <c r="A1195" s="94"/>
      <c r="B1195" s="94"/>
      <c r="C1195" s="258" t="s">
        <v>2463</v>
      </c>
      <c r="D1195" s="258" t="s">
        <v>2670</v>
      </c>
      <c r="E1195" s="94"/>
      <c r="F1195" s="258" t="s">
        <v>2915</v>
      </c>
      <c r="G1195" s="258" t="s">
        <v>3212</v>
      </c>
    </row>
    <row r="1196" spans="1:12" hidden="1" outlineLevel="2" x14ac:dyDescent="0.35">
      <c r="A1196" s="94"/>
      <c r="B1196" s="94"/>
      <c r="C1196" s="258" t="s">
        <v>2465</v>
      </c>
      <c r="D1196" s="258" t="s">
        <v>2672</v>
      </c>
      <c r="E1196" s="94"/>
      <c r="F1196" s="258" t="s">
        <v>2917</v>
      </c>
      <c r="G1196" s="258" t="s">
        <v>3214</v>
      </c>
    </row>
    <row r="1197" spans="1:12" hidden="1" outlineLevel="2" x14ac:dyDescent="0.35">
      <c r="A1197" s="94"/>
      <c r="B1197" s="94"/>
      <c r="C1197" s="258" t="s">
        <v>2467</v>
      </c>
      <c r="D1197" s="258" t="s">
        <v>2674</v>
      </c>
      <c r="E1197" s="94"/>
      <c r="F1197" s="258" t="s">
        <v>2919</v>
      </c>
      <c r="G1197" s="258" t="s">
        <v>3216</v>
      </c>
    </row>
    <row r="1198" spans="1:12" hidden="1" outlineLevel="2" x14ac:dyDescent="0.35">
      <c r="A1198" s="94"/>
      <c r="B1198" s="94"/>
      <c r="C1198" s="258" t="s">
        <v>2469</v>
      </c>
      <c r="D1198" s="258" t="s">
        <v>2676</v>
      </c>
      <c r="E1198" s="94"/>
      <c r="F1198" s="258" t="s">
        <v>2921</v>
      </c>
      <c r="G1198" s="258" t="s">
        <v>3218</v>
      </c>
    </row>
    <row r="1199" spans="1:12" hidden="1" outlineLevel="2" x14ac:dyDescent="0.35">
      <c r="A1199" s="94"/>
      <c r="B1199" s="94"/>
      <c r="C1199" s="258" t="s">
        <v>2471</v>
      </c>
      <c r="D1199" s="258" t="s">
        <v>2678</v>
      </c>
      <c r="E1199" s="94"/>
      <c r="F1199" s="258" t="s">
        <v>2923</v>
      </c>
      <c r="G1199" s="258" t="s">
        <v>3220</v>
      </c>
    </row>
    <row r="1200" spans="1:12" hidden="1" outlineLevel="2" x14ac:dyDescent="0.35">
      <c r="A1200" s="94"/>
      <c r="B1200" s="94"/>
      <c r="C1200" s="258" t="s">
        <v>2475</v>
      </c>
      <c r="D1200" s="258" t="s">
        <v>2680</v>
      </c>
      <c r="E1200" s="94"/>
      <c r="F1200" s="258" t="s">
        <v>2925</v>
      </c>
      <c r="G1200" s="258" t="s">
        <v>3222</v>
      </c>
    </row>
    <row r="1201" spans="1:7" hidden="1" outlineLevel="2" x14ac:dyDescent="0.35">
      <c r="A1201" s="94"/>
      <c r="B1201" s="94"/>
      <c r="C1201" s="94"/>
      <c r="D1201" s="258" t="s">
        <v>2682</v>
      </c>
      <c r="E1201" s="94"/>
      <c r="F1201" s="258" t="s">
        <v>2927</v>
      </c>
      <c r="G1201" s="258" t="s">
        <v>3224</v>
      </c>
    </row>
    <row r="1202" spans="1:7" hidden="1" outlineLevel="2" x14ac:dyDescent="0.35">
      <c r="A1202" s="94"/>
      <c r="B1202" s="94"/>
      <c r="C1202" s="94"/>
      <c r="D1202" s="258" t="s">
        <v>2686</v>
      </c>
      <c r="E1202" s="94"/>
      <c r="F1202" s="258" t="s">
        <v>2929</v>
      </c>
      <c r="G1202" s="258" t="s">
        <v>3228</v>
      </c>
    </row>
    <row r="1203" spans="1:7" hidden="1" outlineLevel="2" x14ac:dyDescent="0.35">
      <c r="A1203" s="94"/>
      <c r="B1203" s="94"/>
      <c r="C1203" s="94"/>
      <c r="D1203" s="258" t="s">
        <v>2688</v>
      </c>
      <c r="E1203" s="94"/>
      <c r="F1203" s="258" t="s">
        <v>2931</v>
      </c>
      <c r="G1203" s="258" t="s">
        <v>3230</v>
      </c>
    </row>
    <row r="1204" spans="1:7" hidden="1" outlineLevel="2" x14ac:dyDescent="0.35">
      <c r="A1204" s="94"/>
      <c r="B1204" s="94"/>
      <c r="C1204" s="94"/>
      <c r="D1204" s="258" t="s">
        <v>2690</v>
      </c>
      <c r="E1204" s="94"/>
      <c r="F1204" s="258" t="s">
        <v>2933</v>
      </c>
      <c r="G1204" s="258" t="s">
        <v>3232</v>
      </c>
    </row>
    <row r="1205" spans="1:7" hidden="1" outlineLevel="2" x14ac:dyDescent="0.35">
      <c r="A1205" s="94"/>
      <c r="B1205" s="94"/>
      <c r="C1205" s="94"/>
      <c r="D1205" s="258" t="s">
        <v>2692</v>
      </c>
      <c r="E1205" s="94"/>
      <c r="F1205" s="258" t="s">
        <v>2935</v>
      </c>
      <c r="G1205" s="258" t="s">
        <v>3234</v>
      </c>
    </row>
    <row r="1206" spans="1:7" hidden="1" outlineLevel="2" x14ac:dyDescent="0.35">
      <c r="A1206" s="94"/>
      <c r="B1206" s="94"/>
      <c r="C1206" s="94"/>
      <c r="D1206" s="258" t="s">
        <v>2694</v>
      </c>
      <c r="E1206" s="94"/>
      <c r="F1206" s="258" t="s">
        <v>2937</v>
      </c>
      <c r="G1206" s="258" t="s">
        <v>3246</v>
      </c>
    </row>
    <row r="1207" spans="1:7" hidden="1" outlineLevel="2" x14ac:dyDescent="0.35">
      <c r="A1207" s="94"/>
      <c r="B1207" s="94"/>
      <c r="C1207" s="94"/>
      <c r="D1207" s="258" t="s">
        <v>2696</v>
      </c>
      <c r="E1207" s="94"/>
      <c r="F1207" s="258" t="s">
        <v>2939</v>
      </c>
      <c r="G1207" s="258" t="s">
        <v>3269</v>
      </c>
    </row>
    <row r="1208" spans="1:7" hidden="1" outlineLevel="2" x14ac:dyDescent="0.35">
      <c r="A1208" s="94"/>
      <c r="B1208" s="94"/>
      <c r="C1208" s="94"/>
      <c r="D1208" s="258" t="s">
        <v>2700</v>
      </c>
      <c r="E1208" s="94"/>
      <c r="F1208" s="258" t="s">
        <v>2941</v>
      </c>
      <c r="G1208" s="258" t="s">
        <v>3304</v>
      </c>
    </row>
    <row r="1209" spans="1:7" hidden="1" outlineLevel="2" x14ac:dyDescent="0.35">
      <c r="A1209" s="94"/>
      <c r="B1209" s="94"/>
      <c r="C1209" s="94"/>
      <c r="D1209" s="258" t="s">
        <v>2702</v>
      </c>
      <c r="E1209" s="94"/>
      <c r="F1209" s="258" t="s">
        <v>2943</v>
      </c>
      <c r="G1209" s="258" t="s">
        <v>3336</v>
      </c>
    </row>
    <row r="1210" spans="1:7" hidden="1" outlineLevel="2" x14ac:dyDescent="0.35">
      <c r="A1210" s="94"/>
      <c r="B1210" s="94"/>
      <c r="C1210" s="94"/>
      <c r="D1210" s="258" t="s">
        <v>2704</v>
      </c>
      <c r="E1210" s="94"/>
      <c r="F1210" s="258" t="s">
        <v>2945</v>
      </c>
      <c r="G1210" s="258" t="s">
        <v>3386</v>
      </c>
    </row>
    <row r="1211" spans="1:7" hidden="1" outlineLevel="2" x14ac:dyDescent="0.35">
      <c r="A1211" s="94"/>
      <c r="B1211" s="94"/>
      <c r="C1211" s="94"/>
      <c r="D1211" s="258" t="s">
        <v>2706</v>
      </c>
      <c r="E1211" s="94"/>
      <c r="F1211" s="258" t="s">
        <v>2947</v>
      </c>
      <c r="G1211" s="94"/>
    </row>
    <row r="1212" spans="1:7" hidden="1" outlineLevel="2" x14ac:dyDescent="0.35">
      <c r="A1212" s="94"/>
      <c r="B1212" s="94"/>
      <c r="C1212" s="94"/>
      <c r="D1212" s="258" t="s">
        <v>2708</v>
      </c>
      <c r="E1212" s="94"/>
      <c r="F1212" s="258" t="s">
        <v>2949</v>
      </c>
      <c r="G1212" s="94"/>
    </row>
    <row r="1213" spans="1:7" hidden="1" outlineLevel="2" x14ac:dyDescent="0.35">
      <c r="A1213" s="94"/>
      <c r="B1213" s="94"/>
      <c r="C1213" s="94"/>
      <c r="D1213" s="258" t="s">
        <v>2710</v>
      </c>
      <c r="E1213" s="94"/>
      <c r="F1213" s="258" t="s">
        <v>2951</v>
      </c>
      <c r="G1213" s="94"/>
    </row>
    <row r="1214" spans="1:7" hidden="1" outlineLevel="2" x14ac:dyDescent="0.35">
      <c r="A1214" s="94"/>
      <c r="B1214" s="94"/>
      <c r="C1214" s="94"/>
      <c r="D1214" s="258" t="s">
        <v>2712</v>
      </c>
      <c r="E1214" s="94"/>
      <c r="F1214" s="258" t="s">
        <v>2953</v>
      </c>
      <c r="G1214" s="94"/>
    </row>
    <row r="1215" spans="1:7" hidden="1" outlineLevel="2" x14ac:dyDescent="0.35">
      <c r="A1215" s="94"/>
      <c r="B1215" s="94"/>
      <c r="C1215" s="94"/>
      <c r="D1215" s="258" t="s">
        <v>2714</v>
      </c>
      <c r="E1215" s="94"/>
      <c r="F1215" s="258" t="s">
        <v>2955</v>
      </c>
      <c r="G1215" s="94"/>
    </row>
    <row r="1216" spans="1:7" hidden="1" outlineLevel="2" x14ac:dyDescent="0.35">
      <c r="A1216" s="94"/>
      <c r="B1216" s="94"/>
      <c r="C1216" s="94"/>
      <c r="D1216" s="258" t="s">
        <v>2716</v>
      </c>
      <c r="E1216" s="94"/>
      <c r="F1216" s="258" t="s">
        <v>2957</v>
      </c>
      <c r="G1216" s="94"/>
    </row>
    <row r="1217" spans="1:7" hidden="1" outlineLevel="2" x14ac:dyDescent="0.35">
      <c r="A1217" s="94"/>
      <c r="B1217" s="94"/>
      <c r="C1217" s="94"/>
      <c r="D1217" s="258" t="s">
        <v>2718</v>
      </c>
      <c r="E1217" s="94"/>
      <c r="F1217" s="258" t="s">
        <v>2959</v>
      </c>
      <c r="G1217" s="94"/>
    </row>
    <row r="1218" spans="1:7" hidden="1" outlineLevel="2" x14ac:dyDescent="0.35">
      <c r="A1218" s="94"/>
      <c r="B1218" s="94"/>
      <c r="C1218" s="94"/>
      <c r="D1218" s="258" t="s">
        <v>2720</v>
      </c>
      <c r="E1218" s="94"/>
      <c r="F1218" s="258" t="s">
        <v>2961</v>
      </c>
      <c r="G1218" s="94"/>
    </row>
    <row r="1219" spans="1:7" hidden="1" outlineLevel="2" x14ac:dyDescent="0.35">
      <c r="A1219" s="94"/>
      <c r="B1219" s="94"/>
      <c r="C1219" s="94"/>
      <c r="D1219" s="258" t="s">
        <v>2722</v>
      </c>
      <c r="E1219" s="94"/>
      <c r="F1219" s="258" t="s">
        <v>2963</v>
      </c>
      <c r="G1219" s="94"/>
    </row>
    <row r="1220" spans="1:7" hidden="1" outlineLevel="2" x14ac:dyDescent="0.35">
      <c r="A1220" s="94"/>
      <c r="B1220" s="94"/>
      <c r="C1220" s="94"/>
      <c r="D1220" s="258" t="s">
        <v>2724</v>
      </c>
      <c r="E1220" s="94"/>
      <c r="F1220" s="258" t="s">
        <v>2965</v>
      </c>
      <c r="G1220" s="94"/>
    </row>
    <row r="1221" spans="1:7" hidden="1" outlineLevel="2" x14ac:dyDescent="0.35">
      <c r="A1221" s="94"/>
      <c r="B1221" s="94"/>
      <c r="C1221" s="94"/>
      <c r="D1221" s="258" t="s">
        <v>2726</v>
      </c>
      <c r="E1221" s="94"/>
      <c r="F1221" s="258" t="s">
        <v>2967</v>
      </c>
      <c r="G1221" s="94"/>
    </row>
    <row r="1222" spans="1:7" hidden="1" outlineLevel="2" x14ac:dyDescent="0.35">
      <c r="A1222" s="94"/>
      <c r="B1222" s="94"/>
      <c r="C1222" s="94"/>
      <c r="D1222" s="258" t="s">
        <v>2728</v>
      </c>
      <c r="E1222" s="94"/>
      <c r="F1222" s="258" t="s">
        <v>2969</v>
      </c>
      <c r="G1222" s="94"/>
    </row>
    <row r="1223" spans="1:7" hidden="1" outlineLevel="2" x14ac:dyDescent="0.35">
      <c r="A1223" s="94"/>
      <c r="B1223" s="94"/>
      <c r="C1223" s="94"/>
      <c r="D1223" s="258" t="s">
        <v>2730</v>
      </c>
      <c r="E1223" s="94"/>
      <c r="F1223" s="258" t="s">
        <v>2971</v>
      </c>
      <c r="G1223" s="94"/>
    </row>
    <row r="1224" spans="1:7" hidden="1" outlineLevel="2" x14ac:dyDescent="0.35">
      <c r="A1224" s="94"/>
      <c r="B1224" s="94"/>
      <c r="C1224" s="94"/>
      <c r="D1224" s="258" t="s">
        <v>3328</v>
      </c>
      <c r="E1224" s="94"/>
      <c r="F1224" s="258" t="s">
        <v>2973</v>
      </c>
      <c r="G1224" s="94"/>
    </row>
    <row r="1225" spans="1:7" hidden="1" outlineLevel="2" x14ac:dyDescent="0.35">
      <c r="A1225" s="94"/>
      <c r="B1225" s="94"/>
      <c r="C1225" s="94"/>
      <c r="D1225" s="94"/>
      <c r="E1225" s="94"/>
      <c r="F1225" s="258" t="s">
        <v>2975</v>
      </c>
      <c r="G1225" s="94"/>
    </row>
    <row r="1226" spans="1:7" hidden="1" outlineLevel="2" x14ac:dyDescent="0.35">
      <c r="A1226" s="94"/>
      <c r="B1226" s="94"/>
      <c r="C1226" s="94"/>
      <c r="D1226" s="94"/>
      <c r="E1226" s="94"/>
      <c r="F1226" s="258" t="s">
        <v>2977</v>
      </c>
      <c r="G1226" s="94"/>
    </row>
    <row r="1227" spans="1:7" hidden="1" outlineLevel="2" x14ac:dyDescent="0.35">
      <c r="A1227" s="94"/>
      <c r="B1227" s="94"/>
      <c r="C1227" s="94"/>
      <c r="D1227" s="94"/>
      <c r="E1227" s="94"/>
      <c r="F1227" s="258" t="s">
        <v>2979</v>
      </c>
      <c r="G1227" s="94"/>
    </row>
    <row r="1228" spans="1:7" hidden="1" outlineLevel="2" x14ac:dyDescent="0.35">
      <c r="A1228" s="94"/>
      <c r="B1228" s="94"/>
      <c r="C1228" s="94"/>
      <c r="D1228" s="94"/>
      <c r="E1228" s="94"/>
      <c r="F1228" s="258" t="s">
        <v>2981</v>
      </c>
      <c r="G1228" s="94"/>
    </row>
    <row r="1229" spans="1:7" hidden="1" outlineLevel="2" x14ac:dyDescent="0.35">
      <c r="A1229" s="94"/>
      <c r="B1229" s="94"/>
      <c r="C1229" s="94"/>
      <c r="D1229" s="94"/>
      <c r="E1229" s="94"/>
      <c r="F1229" s="258" t="s">
        <v>2983</v>
      </c>
      <c r="G1229" s="94"/>
    </row>
    <row r="1230" spans="1:7" hidden="1" outlineLevel="2" x14ac:dyDescent="0.35">
      <c r="A1230" s="94"/>
      <c r="B1230" s="94"/>
      <c r="C1230" s="94"/>
      <c r="D1230" s="94"/>
      <c r="E1230" s="94"/>
      <c r="F1230" s="258" t="s">
        <v>2985</v>
      </c>
      <c r="G1230" s="94"/>
    </row>
    <row r="1231" spans="1:7" hidden="1" outlineLevel="2" x14ac:dyDescent="0.35">
      <c r="A1231" s="94"/>
      <c r="B1231" s="94"/>
      <c r="C1231" s="94"/>
      <c r="D1231" s="94"/>
      <c r="E1231" s="94"/>
      <c r="F1231" s="258" t="s">
        <v>2987</v>
      </c>
      <c r="G1231" s="94"/>
    </row>
    <row r="1232" spans="1:7" hidden="1" outlineLevel="2" x14ac:dyDescent="0.35">
      <c r="A1232" s="94"/>
      <c r="B1232" s="94"/>
      <c r="C1232" s="94"/>
      <c r="D1232" s="94"/>
      <c r="E1232" s="94"/>
      <c r="F1232" s="258" t="s">
        <v>2989</v>
      </c>
      <c r="G1232" s="94"/>
    </row>
    <row r="1233" spans="1:7" hidden="1" outlineLevel="2" x14ac:dyDescent="0.35">
      <c r="A1233" s="94"/>
      <c r="B1233" s="94"/>
      <c r="C1233" s="94"/>
      <c r="D1233" s="94"/>
      <c r="E1233" s="94"/>
      <c r="F1233" s="258" t="s">
        <v>2991</v>
      </c>
      <c r="G1233" s="94"/>
    </row>
    <row r="1234" spans="1:7" hidden="1" outlineLevel="2" x14ac:dyDescent="0.35">
      <c r="A1234" s="94"/>
      <c r="B1234" s="94"/>
      <c r="C1234" s="94"/>
      <c r="D1234" s="94"/>
      <c r="E1234" s="94"/>
      <c r="F1234" s="258" t="s">
        <v>2993</v>
      </c>
      <c r="G1234" s="94"/>
    </row>
    <row r="1235" spans="1:7" hidden="1" outlineLevel="2" x14ac:dyDescent="0.35">
      <c r="A1235" s="94"/>
      <c r="B1235" s="94"/>
      <c r="C1235" s="94"/>
      <c r="D1235" s="94"/>
      <c r="E1235" s="94"/>
      <c r="F1235" s="258" t="s">
        <v>2995</v>
      </c>
      <c r="G1235" s="94"/>
    </row>
    <row r="1236" spans="1:7" hidden="1" outlineLevel="2" x14ac:dyDescent="0.35">
      <c r="A1236" s="94"/>
      <c r="B1236" s="94"/>
      <c r="C1236" s="94"/>
      <c r="D1236" s="94"/>
      <c r="E1236" s="94"/>
      <c r="F1236" s="258" t="s">
        <v>2997</v>
      </c>
      <c r="G1236" s="94"/>
    </row>
    <row r="1237" spans="1:7" hidden="1" outlineLevel="2" x14ac:dyDescent="0.35">
      <c r="A1237" s="94"/>
      <c r="B1237" s="94"/>
      <c r="C1237" s="94"/>
      <c r="D1237" s="94"/>
      <c r="E1237" s="94"/>
      <c r="F1237" s="258" t="s">
        <v>2999</v>
      </c>
      <c r="G1237" s="94"/>
    </row>
    <row r="1238" spans="1:7" hidden="1" outlineLevel="2" x14ac:dyDescent="0.35">
      <c r="A1238" s="94"/>
      <c r="B1238" s="94"/>
      <c r="C1238" s="94"/>
      <c r="D1238" s="94"/>
      <c r="E1238" s="94"/>
      <c r="F1238" s="258" t="s">
        <v>3001</v>
      </c>
      <c r="G1238" s="94"/>
    </row>
    <row r="1239" spans="1:7" hidden="1" outlineLevel="2" x14ac:dyDescent="0.35">
      <c r="A1239" s="94"/>
      <c r="B1239" s="94"/>
      <c r="C1239" s="94"/>
      <c r="D1239" s="94"/>
      <c r="E1239" s="94"/>
      <c r="F1239" s="258" t="s">
        <v>3003</v>
      </c>
      <c r="G1239" s="94"/>
    </row>
    <row r="1240" spans="1:7" hidden="1" outlineLevel="2" x14ac:dyDescent="0.35">
      <c r="A1240" s="94"/>
      <c r="B1240" s="94"/>
      <c r="C1240" s="94"/>
      <c r="D1240" s="94"/>
      <c r="E1240" s="94"/>
      <c r="F1240" s="258" t="s">
        <v>3005</v>
      </c>
      <c r="G1240" s="94"/>
    </row>
    <row r="1241" spans="1:7" hidden="1" outlineLevel="2" x14ac:dyDescent="0.35">
      <c r="A1241" s="94"/>
      <c r="B1241" s="94"/>
      <c r="C1241" s="94"/>
      <c r="D1241" s="94"/>
      <c r="E1241" s="94"/>
      <c r="F1241" s="258" t="s">
        <v>3007</v>
      </c>
      <c r="G1241" s="94"/>
    </row>
    <row r="1242" spans="1:7" hidden="1" outlineLevel="2" x14ac:dyDescent="0.35">
      <c r="A1242" s="94"/>
      <c r="B1242" s="94"/>
      <c r="C1242" s="94"/>
      <c r="D1242" s="94"/>
      <c r="E1242" s="94"/>
      <c r="F1242" s="258" t="s">
        <v>3013</v>
      </c>
      <c r="G1242" s="94"/>
    </row>
    <row r="1243" spans="1:7" hidden="1" outlineLevel="2" x14ac:dyDescent="0.35">
      <c r="A1243" s="94"/>
      <c r="B1243" s="94"/>
      <c r="C1243" s="94"/>
      <c r="D1243" s="94"/>
      <c r="E1243" s="94"/>
      <c r="F1243" s="258" t="s">
        <v>3017</v>
      </c>
      <c r="G1243" s="94"/>
    </row>
    <row r="1244" spans="1:7" hidden="1" outlineLevel="2" x14ac:dyDescent="0.35">
      <c r="A1244" s="94"/>
      <c r="B1244" s="94"/>
      <c r="C1244" s="94"/>
      <c r="D1244" s="94"/>
      <c r="E1244" s="94"/>
      <c r="F1244" s="258" t="s">
        <v>3021</v>
      </c>
      <c r="G1244" s="94"/>
    </row>
    <row r="1245" spans="1:7" hidden="1" outlineLevel="2" x14ac:dyDescent="0.35">
      <c r="A1245" s="94"/>
      <c r="B1245" s="94"/>
      <c r="C1245" s="94"/>
      <c r="D1245" s="94"/>
      <c r="E1245" s="94"/>
      <c r="F1245" s="258" t="s">
        <v>3023</v>
      </c>
      <c r="G1245" s="94"/>
    </row>
    <row r="1246" spans="1:7" hidden="1" outlineLevel="2" x14ac:dyDescent="0.35">
      <c r="A1246" s="94"/>
      <c r="B1246" s="94"/>
      <c r="C1246" s="94"/>
      <c r="D1246" s="94"/>
      <c r="E1246" s="94"/>
      <c r="F1246" s="258" t="s">
        <v>3025</v>
      </c>
      <c r="G1246" s="94"/>
    </row>
    <row r="1247" spans="1:7" hidden="1" outlineLevel="2" x14ac:dyDescent="0.35">
      <c r="A1247" s="94"/>
      <c r="B1247" s="94"/>
      <c r="C1247" s="94"/>
      <c r="D1247" s="94"/>
      <c r="E1247" s="94"/>
      <c r="F1247" s="258" t="s">
        <v>3027</v>
      </c>
      <c r="G1247" s="94"/>
    </row>
    <row r="1248" spans="1:7" hidden="1" outlineLevel="2" x14ac:dyDescent="0.35">
      <c r="A1248" s="94"/>
      <c r="B1248" s="94"/>
      <c r="C1248" s="94"/>
      <c r="D1248" s="94"/>
      <c r="E1248" s="94"/>
      <c r="F1248" s="258" t="s">
        <v>3029</v>
      </c>
      <c r="G1248" s="94"/>
    </row>
    <row r="1249" spans="1:7" hidden="1" outlineLevel="2" x14ac:dyDescent="0.35">
      <c r="A1249" s="94"/>
      <c r="B1249" s="94"/>
      <c r="C1249" s="94"/>
      <c r="D1249" s="94"/>
      <c r="E1249" s="94"/>
      <c r="F1249" s="258" t="s">
        <v>3031</v>
      </c>
      <c r="G1249" s="94"/>
    </row>
    <row r="1250" spans="1:7" hidden="1" outlineLevel="2" x14ac:dyDescent="0.35">
      <c r="A1250" s="94"/>
      <c r="B1250" s="94"/>
      <c r="C1250" s="94"/>
      <c r="D1250" s="94"/>
      <c r="E1250" s="94"/>
      <c r="F1250" s="258" t="s">
        <v>3033</v>
      </c>
      <c r="G1250" s="94"/>
    </row>
    <row r="1251" spans="1:7" hidden="1" outlineLevel="2" x14ac:dyDescent="0.35">
      <c r="A1251" s="94"/>
      <c r="B1251" s="94"/>
      <c r="C1251" s="94"/>
      <c r="D1251" s="94"/>
      <c r="E1251" s="94"/>
      <c r="F1251" s="258" t="s">
        <v>3035</v>
      </c>
      <c r="G1251" s="94"/>
    </row>
    <row r="1252" spans="1:7" hidden="1" outlineLevel="2" x14ac:dyDescent="0.35">
      <c r="A1252" s="94"/>
      <c r="B1252" s="94"/>
      <c r="C1252" s="94"/>
      <c r="D1252" s="94"/>
      <c r="E1252" s="94"/>
      <c r="F1252" s="258" t="s">
        <v>3037</v>
      </c>
      <c r="G1252" s="94"/>
    </row>
    <row r="1253" spans="1:7" hidden="1" outlineLevel="2" x14ac:dyDescent="0.35">
      <c r="A1253" s="94"/>
      <c r="B1253" s="94"/>
      <c r="C1253" s="94"/>
      <c r="D1253" s="94"/>
      <c r="E1253" s="94"/>
      <c r="F1253" s="258" t="s">
        <v>3039</v>
      </c>
      <c r="G1253" s="94"/>
    </row>
    <row r="1254" spans="1:7" hidden="1" outlineLevel="2" x14ac:dyDescent="0.35">
      <c r="A1254" s="94"/>
      <c r="B1254" s="94"/>
      <c r="C1254" s="94"/>
      <c r="D1254" s="94"/>
      <c r="E1254" s="94"/>
      <c r="F1254" s="258" t="s">
        <v>3041</v>
      </c>
      <c r="G1254" s="94"/>
    </row>
    <row r="1255" spans="1:7" hidden="1" outlineLevel="2" x14ac:dyDescent="0.35">
      <c r="A1255" s="94"/>
      <c r="B1255" s="94"/>
      <c r="C1255" s="94"/>
      <c r="D1255" s="94"/>
      <c r="E1255" s="94"/>
      <c r="F1255" s="258" t="s">
        <v>3043</v>
      </c>
      <c r="G1255" s="94"/>
    </row>
    <row r="1256" spans="1:7" hidden="1" outlineLevel="2" x14ac:dyDescent="0.35">
      <c r="A1256" s="94"/>
      <c r="B1256" s="94"/>
      <c r="C1256" s="94"/>
      <c r="D1256" s="94"/>
      <c r="E1256" s="94"/>
      <c r="F1256" s="258" t="s">
        <v>3045</v>
      </c>
      <c r="G1256" s="94"/>
    </row>
    <row r="1257" spans="1:7" hidden="1" outlineLevel="2" x14ac:dyDescent="0.35">
      <c r="A1257" s="94"/>
      <c r="B1257" s="94"/>
      <c r="C1257" s="94"/>
      <c r="D1257" s="94"/>
      <c r="E1257" s="94"/>
      <c r="F1257" s="258" t="s">
        <v>3047</v>
      </c>
      <c r="G1257" s="94"/>
    </row>
    <row r="1258" spans="1:7" hidden="1" outlineLevel="2" x14ac:dyDescent="0.35">
      <c r="A1258" s="94"/>
      <c r="B1258" s="94"/>
      <c r="C1258" s="94"/>
      <c r="D1258" s="94"/>
      <c r="E1258" s="94"/>
      <c r="F1258" s="258" t="s">
        <v>3068</v>
      </c>
      <c r="G1258" s="94"/>
    </row>
    <row r="1259" spans="1:7" hidden="1" outlineLevel="2" x14ac:dyDescent="0.35">
      <c r="A1259" s="94"/>
      <c r="B1259" s="94"/>
      <c r="C1259" s="94"/>
      <c r="D1259" s="94"/>
      <c r="E1259" s="94"/>
      <c r="F1259" s="258" t="s">
        <v>3074</v>
      </c>
      <c r="G1259" s="94"/>
    </row>
    <row r="1260" spans="1:7" hidden="1" outlineLevel="2" x14ac:dyDescent="0.35">
      <c r="A1260" s="94"/>
      <c r="B1260" s="94"/>
      <c r="C1260" s="94"/>
      <c r="D1260" s="94"/>
      <c r="E1260" s="94"/>
      <c r="F1260" s="258" t="s">
        <v>3076</v>
      </c>
      <c r="G1260" s="94"/>
    </row>
    <row r="1261" spans="1:7" hidden="1" outlineLevel="2" x14ac:dyDescent="0.35">
      <c r="A1261" s="94"/>
      <c r="B1261" s="94"/>
      <c r="C1261" s="94"/>
      <c r="D1261" s="94"/>
      <c r="E1261" s="94"/>
      <c r="F1261" s="258" t="s">
        <v>3078</v>
      </c>
      <c r="G1261" s="94"/>
    </row>
    <row r="1262" spans="1:7" hidden="1" outlineLevel="2" x14ac:dyDescent="0.35">
      <c r="A1262" s="94"/>
      <c r="B1262" s="94"/>
      <c r="C1262" s="94"/>
      <c r="D1262" s="94"/>
      <c r="E1262" s="94"/>
      <c r="F1262" s="258" t="s">
        <v>3080</v>
      </c>
      <c r="G1262" s="94"/>
    </row>
    <row r="1263" spans="1:7" hidden="1" outlineLevel="2" x14ac:dyDescent="0.35">
      <c r="A1263" s="94"/>
      <c r="B1263" s="94"/>
      <c r="C1263" s="94"/>
      <c r="D1263" s="94"/>
      <c r="E1263" s="94"/>
      <c r="F1263" s="258" t="s">
        <v>3084</v>
      </c>
      <c r="G1263" s="94"/>
    </row>
    <row r="1264" spans="1:7" hidden="1" outlineLevel="2" x14ac:dyDescent="0.35">
      <c r="A1264" s="94"/>
      <c r="B1264" s="94"/>
      <c r="C1264" s="94"/>
      <c r="D1264" s="94"/>
      <c r="E1264" s="94"/>
      <c r="F1264" s="258" t="s">
        <v>3086</v>
      </c>
      <c r="G1264" s="94"/>
    </row>
    <row r="1265" spans="1:7" hidden="1" outlineLevel="2" x14ac:dyDescent="0.35">
      <c r="A1265" s="94"/>
      <c r="B1265" s="94"/>
      <c r="C1265" s="94"/>
      <c r="D1265" s="94"/>
      <c r="E1265" s="94"/>
      <c r="F1265" s="258" t="s">
        <v>3088</v>
      </c>
      <c r="G1265" s="94"/>
    </row>
    <row r="1266" spans="1:7" hidden="1" outlineLevel="2" x14ac:dyDescent="0.35">
      <c r="A1266" s="94"/>
      <c r="B1266" s="94"/>
      <c r="C1266" s="94"/>
      <c r="D1266" s="94"/>
      <c r="E1266" s="94"/>
      <c r="F1266" s="258" t="s">
        <v>3090</v>
      </c>
      <c r="G1266" s="94"/>
    </row>
    <row r="1267" spans="1:7" hidden="1" outlineLevel="2" x14ac:dyDescent="0.35">
      <c r="A1267" s="94"/>
      <c r="B1267" s="94"/>
      <c r="C1267" s="94"/>
      <c r="D1267" s="94"/>
      <c r="E1267" s="94"/>
      <c r="F1267" s="258" t="s">
        <v>3092</v>
      </c>
      <c r="G1267" s="94"/>
    </row>
    <row r="1268" spans="1:7" hidden="1" outlineLevel="2" x14ac:dyDescent="0.35">
      <c r="A1268" s="94"/>
      <c r="B1268" s="94"/>
      <c r="C1268" s="94"/>
      <c r="D1268" s="94"/>
      <c r="E1268" s="94"/>
      <c r="F1268" s="258" t="s">
        <v>3094</v>
      </c>
      <c r="G1268" s="94"/>
    </row>
    <row r="1269" spans="1:7" hidden="1" outlineLevel="2" x14ac:dyDescent="0.35">
      <c r="A1269" s="94"/>
      <c r="B1269" s="94"/>
      <c r="C1269" s="94"/>
      <c r="D1269" s="94"/>
      <c r="E1269" s="94"/>
      <c r="F1269" s="258" t="s">
        <v>3096</v>
      </c>
      <c r="G1269" s="94"/>
    </row>
    <row r="1270" spans="1:7" hidden="1" outlineLevel="2" x14ac:dyDescent="0.35">
      <c r="A1270" s="94"/>
      <c r="B1270" s="94"/>
      <c r="C1270" s="94"/>
      <c r="D1270" s="94"/>
      <c r="E1270" s="94"/>
      <c r="F1270" s="258" t="s">
        <v>3098</v>
      </c>
      <c r="G1270" s="94"/>
    </row>
    <row r="1271" spans="1:7" hidden="1" outlineLevel="2" x14ac:dyDescent="0.35">
      <c r="A1271" s="94"/>
      <c r="B1271" s="94"/>
      <c r="C1271" s="94"/>
      <c r="D1271" s="94"/>
      <c r="E1271" s="94"/>
      <c r="F1271" s="258" t="s">
        <v>3100</v>
      </c>
      <c r="G1271" s="94"/>
    </row>
    <row r="1272" spans="1:7" hidden="1" outlineLevel="2" x14ac:dyDescent="0.35">
      <c r="A1272" s="94"/>
      <c r="B1272" s="94"/>
      <c r="C1272" s="94"/>
      <c r="D1272" s="94"/>
      <c r="E1272" s="94"/>
      <c r="F1272" s="258" t="s">
        <v>3102</v>
      </c>
      <c r="G1272" s="94"/>
    </row>
    <row r="1273" spans="1:7" hidden="1" outlineLevel="2" x14ac:dyDescent="0.35">
      <c r="A1273" s="94"/>
      <c r="B1273" s="94"/>
      <c r="C1273" s="94"/>
      <c r="D1273" s="94"/>
      <c r="E1273" s="94"/>
      <c r="F1273" s="258" t="s">
        <v>3106</v>
      </c>
      <c r="G1273" s="94"/>
    </row>
    <row r="1274" spans="1:7" hidden="1" outlineLevel="2" x14ac:dyDescent="0.35">
      <c r="A1274" s="94"/>
      <c r="B1274" s="94"/>
      <c r="C1274" s="94"/>
      <c r="D1274" s="94"/>
      <c r="E1274" s="94"/>
      <c r="F1274" s="258" t="s">
        <v>3108</v>
      </c>
      <c r="G1274" s="94"/>
    </row>
    <row r="1275" spans="1:7" hidden="1" outlineLevel="2" x14ac:dyDescent="0.35">
      <c r="A1275" s="94"/>
      <c r="B1275" s="94"/>
      <c r="C1275" s="94"/>
      <c r="D1275" s="94"/>
      <c r="E1275" s="94"/>
      <c r="F1275" s="258" t="s">
        <v>3110</v>
      </c>
      <c r="G1275" s="94"/>
    </row>
    <row r="1276" spans="1:7" hidden="1" outlineLevel="2" x14ac:dyDescent="0.35">
      <c r="A1276" s="94"/>
      <c r="B1276" s="94"/>
      <c r="C1276" s="94"/>
      <c r="D1276" s="94"/>
      <c r="E1276" s="94"/>
      <c r="F1276" s="258" t="s">
        <v>3112</v>
      </c>
      <c r="G1276" s="94"/>
    </row>
    <row r="1277" spans="1:7" hidden="1" outlineLevel="2" x14ac:dyDescent="0.35">
      <c r="A1277" s="94"/>
      <c r="B1277" s="94"/>
      <c r="C1277" s="94"/>
      <c r="D1277" s="94"/>
      <c r="E1277" s="94"/>
      <c r="F1277" s="258" t="s">
        <v>3114</v>
      </c>
      <c r="G1277" s="94"/>
    </row>
    <row r="1278" spans="1:7" hidden="1" outlineLevel="2" x14ac:dyDescent="0.35">
      <c r="A1278" s="94"/>
      <c r="B1278" s="94"/>
      <c r="C1278" s="94"/>
      <c r="D1278" s="94"/>
      <c r="E1278" s="94"/>
      <c r="F1278" s="258" t="s">
        <v>3116</v>
      </c>
      <c r="G1278" s="94"/>
    </row>
    <row r="1279" spans="1:7" hidden="1" outlineLevel="2" x14ac:dyDescent="0.35">
      <c r="A1279" s="94"/>
      <c r="B1279" s="94"/>
      <c r="C1279" s="94"/>
      <c r="D1279" s="94"/>
      <c r="E1279" s="94"/>
      <c r="F1279" s="258" t="s">
        <v>3118</v>
      </c>
      <c r="G1279" s="94"/>
    </row>
    <row r="1280" spans="1:7" hidden="1" outlineLevel="2" x14ac:dyDescent="0.35">
      <c r="A1280" s="94"/>
      <c r="B1280" s="94"/>
      <c r="C1280" s="94"/>
      <c r="D1280" s="94"/>
      <c r="E1280" s="94"/>
      <c r="F1280" s="258" t="s">
        <v>3122</v>
      </c>
      <c r="G1280" s="94"/>
    </row>
    <row r="1281" spans="1:7" hidden="1" outlineLevel="2" x14ac:dyDescent="0.35">
      <c r="A1281" s="94"/>
      <c r="B1281" s="94"/>
      <c r="C1281" s="94"/>
      <c r="D1281" s="94"/>
      <c r="E1281" s="94"/>
      <c r="F1281" s="258" t="s">
        <v>3124</v>
      </c>
      <c r="G1281" s="94"/>
    </row>
    <row r="1282" spans="1:7" hidden="1" outlineLevel="2" x14ac:dyDescent="0.35">
      <c r="A1282" s="94"/>
      <c r="B1282" s="94"/>
      <c r="C1282" s="94"/>
      <c r="D1282" s="94"/>
      <c r="E1282" s="94"/>
      <c r="F1282" s="258" t="s">
        <v>3126</v>
      </c>
      <c r="G1282" s="94"/>
    </row>
    <row r="1283" spans="1:7" hidden="1" outlineLevel="2" x14ac:dyDescent="0.35">
      <c r="A1283" s="94"/>
      <c r="B1283" s="94"/>
      <c r="C1283" s="94"/>
      <c r="D1283" s="94"/>
      <c r="E1283" s="94"/>
      <c r="F1283" s="258" t="s">
        <v>3130</v>
      </c>
      <c r="G1283" s="94"/>
    </row>
    <row r="1284" spans="1:7" hidden="1" outlineLevel="2" x14ac:dyDescent="0.35">
      <c r="A1284" s="94"/>
      <c r="B1284" s="94"/>
      <c r="C1284" s="94"/>
      <c r="D1284" s="94"/>
      <c r="E1284" s="94"/>
      <c r="F1284" s="258" t="s">
        <v>3132</v>
      </c>
      <c r="G1284" s="94"/>
    </row>
    <row r="1285" spans="1:7" hidden="1" outlineLevel="2" x14ac:dyDescent="0.35">
      <c r="A1285" s="94"/>
      <c r="B1285" s="94"/>
      <c r="C1285" s="94"/>
      <c r="D1285" s="94"/>
      <c r="E1285" s="94"/>
      <c r="F1285" s="258" t="s">
        <v>3134</v>
      </c>
      <c r="G1285" s="94"/>
    </row>
    <row r="1286" spans="1:7" hidden="1" outlineLevel="2" x14ac:dyDescent="0.35">
      <c r="A1286" s="94"/>
      <c r="B1286" s="94"/>
      <c r="C1286" s="94"/>
      <c r="D1286" s="94"/>
      <c r="E1286" s="94"/>
      <c r="F1286" s="258" t="s">
        <v>3136</v>
      </c>
      <c r="G1286" s="94"/>
    </row>
    <row r="1287" spans="1:7" hidden="1" outlineLevel="2" x14ac:dyDescent="0.35">
      <c r="A1287" s="94"/>
      <c r="B1287" s="94"/>
      <c r="C1287" s="94"/>
      <c r="D1287" s="94"/>
      <c r="E1287" s="94"/>
      <c r="F1287" s="258" t="s">
        <v>3138</v>
      </c>
      <c r="G1287" s="94"/>
    </row>
    <row r="1288" spans="1:7" hidden="1" outlineLevel="2" x14ac:dyDescent="0.35">
      <c r="A1288" s="94"/>
      <c r="B1288" s="94"/>
      <c r="C1288" s="94"/>
      <c r="D1288" s="94"/>
      <c r="E1288" s="94"/>
      <c r="F1288" s="258" t="s">
        <v>3244</v>
      </c>
      <c r="G1288" s="94"/>
    </row>
    <row r="1289" spans="1:7" hidden="1" outlineLevel="2" x14ac:dyDescent="0.35">
      <c r="A1289" s="94"/>
      <c r="B1289" s="94"/>
      <c r="C1289" s="94"/>
      <c r="D1289" s="94"/>
      <c r="E1289" s="94"/>
      <c r="F1289" s="258" t="s">
        <v>3263</v>
      </c>
      <c r="G1289" s="94"/>
    </row>
    <row r="1290" spans="1:7" hidden="1" outlineLevel="2" x14ac:dyDescent="0.35">
      <c r="A1290" s="94"/>
      <c r="B1290" s="94"/>
      <c r="C1290" s="94"/>
      <c r="D1290" s="94"/>
      <c r="E1290" s="94"/>
      <c r="F1290" s="258" t="s">
        <v>3265</v>
      </c>
      <c r="G1290" s="94"/>
    </row>
    <row r="1291" spans="1:7" hidden="1" outlineLevel="2" x14ac:dyDescent="0.35">
      <c r="A1291" s="94"/>
      <c r="B1291" s="94"/>
      <c r="C1291" s="94"/>
      <c r="D1291" s="94"/>
      <c r="E1291" s="94"/>
      <c r="F1291" s="258" t="s">
        <v>3261</v>
      </c>
      <c r="G1291" s="94"/>
    </row>
    <row r="1292" spans="1:7" hidden="1" outlineLevel="2" x14ac:dyDescent="0.35">
      <c r="A1292" s="94"/>
      <c r="B1292" s="94"/>
      <c r="C1292" s="94"/>
      <c r="D1292" s="94"/>
      <c r="E1292" s="94"/>
      <c r="F1292" s="94"/>
      <c r="G1292" s="94"/>
    </row>
    <row r="1293" spans="1:7" hidden="1" outlineLevel="2" x14ac:dyDescent="0.35">
      <c r="A1293" s="94"/>
      <c r="B1293" s="94"/>
      <c r="C1293" s="94"/>
      <c r="D1293" s="94"/>
      <c r="E1293" s="94"/>
      <c r="F1293" s="277"/>
      <c r="G1293" s="94"/>
    </row>
    <row r="1294" spans="1:7" ht="15.5" hidden="1" outlineLevel="1" collapsed="1" x14ac:dyDescent="0.35">
      <c r="A1294" s="94"/>
      <c r="B1294" s="92" t="s">
        <v>118</v>
      </c>
      <c r="C1294" s="186" t="s">
        <v>2398</v>
      </c>
      <c r="D1294" s="94"/>
      <c r="E1294" s="94"/>
      <c r="F1294" s="94"/>
      <c r="G1294" s="94"/>
    </row>
    <row r="1295" spans="1:7" hidden="1" outlineLevel="2" x14ac:dyDescent="0.35">
      <c r="A1295" s="94"/>
      <c r="B1295" s="274" t="s">
        <v>2399</v>
      </c>
      <c r="C1295" s="274" t="s">
        <v>3248</v>
      </c>
      <c r="D1295" s="274" t="s">
        <v>3279</v>
      </c>
      <c r="E1295" s="274" t="s">
        <v>3500</v>
      </c>
      <c r="F1295" s="274" t="s">
        <v>3475</v>
      </c>
      <c r="G1295" s="94"/>
    </row>
    <row r="1296" spans="1:7" hidden="1" outlineLevel="2" x14ac:dyDescent="0.35">
      <c r="A1296" s="94"/>
      <c r="B1296" s="258" t="s">
        <v>3082</v>
      </c>
      <c r="C1296" s="258" t="s">
        <v>3275</v>
      </c>
      <c r="D1296" s="258" t="s">
        <v>3316</v>
      </c>
      <c r="E1296" s="258" t="s">
        <v>3471</v>
      </c>
      <c r="F1296" s="258" t="s">
        <v>3492</v>
      </c>
      <c r="G1296" s="94"/>
    </row>
    <row r="1297" spans="1:7" hidden="1" outlineLevel="2" x14ac:dyDescent="0.35">
      <c r="A1297" s="94"/>
      <c r="B1297" s="258" t="s">
        <v>2818</v>
      </c>
      <c r="C1297" s="258" t="s">
        <v>3273</v>
      </c>
      <c r="D1297" s="258" t="s">
        <v>3326</v>
      </c>
      <c r="E1297" s="258" t="s">
        <v>3378</v>
      </c>
      <c r="F1297" s="258" t="s">
        <v>3482</v>
      </c>
      <c r="G1297" s="94"/>
    </row>
    <row r="1298" spans="1:7" hidden="1" outlineLevel="2" x14ac:dyDescent="0.35">
      <c r="A1298" s="94"/>
      <c r="B1298" s="258" t="s">
        <v>2824</v>
      </c>
      <c r="C1298" s="258" t="s">
        <v>3259</v>
      </c>
      <c r="D1298" s="258" t="s">
        <v>3330</v>
      </c>
      <c r="E1298" s="258" t="s">
        <v>3384</v>
      </c>
      <c r="F1298" s="258" t="s">
        <v>3486</v>
      </c>
      <c r="G1298" s="94"/>
    </row>
    <row r="1299" spans="1:7" hidden="1" outlineLevel="2" x14ac:dyDescent="0.35">
      <c r="A1299" s="94"/>
      <c r="B1299" s="258" t="s">
        <v>2871</v>
      </c>
      <c r="C1299" s="258" t="s">
        <v>3249</v>
      </c>
      <c r="D1299" s="258" t="s">
        <v>3322</v>
      </c>
      <c r="E1299" s="258" t="s">
        <v>3444</v>
      </c>
      <c r="F1299" s="258" t="s">
        <v>3496</v>
      </c>
      <c r="G1299" s="94"/>
    </row>
    <row r="1300" spans="1:7" hidden="1" outlineLevel="2" x14ac:dyDescent="0.35">
      <c r="A1300" s="94"/>
      <c r="B1300" s="258" t="s">
        <v>2684</v>
      </c>
      <c r="C1300" s="258" t="s">
        <v>3267</v>
      </c>
      <c r="D1300" s="258" t="s">
        <v>3308</v>
      </c>
      <c r="E1300" s="258" t="s">
        <v>3362</v>
      </c>
      <c r="F1300" s="258" t="s">
        <v>3494</v>
      </c>
      <c r="G1300" s="94"/>
    </row>
    <row r="1301" spans="1:7" hidden="1" outlineLevel="2" x14ac:dyDescent="0.35">
      <c r="A1301" s="94"/>
      <c r="B1301" s="258" t="s">
        <v>2698</v>
      </c>
      <c r="C1301" s="258" t="s">
        <v>3271</v>
      </c>
      <c r="D1301" s="258" t="s">
        <v>3284</v>
      </c>
      <c r="E1301" s="258" t="s">
        <v>3446</v>
      </c>
      <c r="F1301" s="258" t="s">
        <v>3480</v>
      </c>
      <c r="G1301" s="94"/>
    </row>
    <row r="1302" spans="1:7" hidden="1" outlineLevel="2" x14ac:dyDescent="0.35">
      <c r="A1302" s="94"/>
      <c r="B1302" s="258" t="s">
        <v>2594</v>
      </c>
      <c r="C1302" s="258" t="s">
        <v>3257</v>
      </c>
      <c r="D1302" s="258" t="s">
        <v>3286</v>
      </c>
      <c r="E1302" s="258" t="s">
        <v>3374</v>
      </c>
      <c r="F1302" s="258" t="s">
        <v>3484</v>
      </c>
      <c r="G1302" s="94"/>
    </row>
    <row r="1303" spans="1:7" hidden="1" outlineLevel="2" x14ac:dyDescent="0.35">
      <c r="A1303" s="94"/>
      <c r="B1303" s="258" t="s">
        <v>2624</v>
      </c>
      <c r="C1303" s="258" t="s">
        <v>3251</v>
      </c>
      <c r="D1303" s="258" t="s">
        <v>3352</v>
      </c>
      <c r="E1303" s="258" t="s">
        <v>3390</v>
      </c>
      <c r="F1303" s="258" t="s">
        <v>3476</v>
      </c>
      <c r="G1303" s="94"/>
    </row>
    <row r="1304" spans="1:7" hidden="1" outlineLevel="2" x14ac:dyDescent="0.35">
      <c r="A1304" s="94"/>
      <c r="B1304" s="258" t="s">
        <v>2856</v>
      </c>
      <c r="C1304" s="258" t="s">
        <v>3255</v>
      </c>
      <c r="D1304" s="258" t="s">
        <v>3324</v>
      </c>
      <c r="E1304" s="258" t="s">
        <v>3450</v>
      </c>
      <c r="F1304" s="94"/>
      <c r="G1304" s="94"/>
    </row>
    <row r="1305" spans="1:7" hidden="1" outlineLevel="2" x14ac:dyDescent="0.35">
      <c r="A1305" s="94"/>
      <c r="B1305" s="258" t="s">
        <v>3104</v>
      </c>
      <c r="C1305" s="258" t="s">
        <v>3253</v>
      </c>
      <c r="D1305" s="258" t="s">
        <v>3354</v>
      </c>
      <c r="E1305" s="258" t="s">
        <v>3380</v>
      </c>
      <c r="F1305" s="94"/>
      <c r="G1305" s="94"/>
    </row>
    <row r="1306" spans="1:7" hidden="1" outlineLevel="2" x14ac:dyDescent="0.35">
      <c r="A1306" s="94"/>
      <c r="B1306" s="258" t="s">
        <v>2848</v>
      </c>
      <c r="C1306" s="258" t="s">
        <v>3277</v>
      </c>
      <c r="D1306" s="258" t="s">
        <v>3348</v>
      </c>
      <c r="E1306" s="258" t="s">
        <v>3360</v>
      </c>
      <c r="F1306" s="94"/>
      <c r="G1306" s="94"/>
    </row>
    <row r="1307" spans="1:7" hidden="1" outlineLevel="2" x14ac:dyDescent="0.35">
      <c r="A1307" s="94"/>
      <c r="B1307" s="258" t="s">
        <v>2400</v>
      </c>
      <c r="C1307" s="94"/>
      <c r="D1307" s="258" t="s">
        <v>3358</v>
      </c>
      <c r="E1307" s="258" t="s">
        <v>3396</v>
      </c>
      <c r="F1307" s="94"/>
      <c r="G1307" s="94"/>
    </row>
    <row r="1308" spans="1:7" hidden="1" outlineLevel="2" x14ac:dyDescent="0.35">
      <c r="A1308" s="94"/>
      <c r="B1308" s="258" t="s">
        <v>2830</v>
      </c>
      <c r="C1308" s="94"/>
      <c r="D1308" s="258" t="s">
        <v>3344</v>
      </c>
      <c r="E1308" s="258" t="s">
        <v>3366</v>
      </c>
      <c r="F1308" s="94"/>
      <c r="G1308" s="94"/>
    </row>
    <row r="1309" spans="1:7" hidden="1" outlineLevel="2" x14ac:dyDescent="0.35">
      <c r="A1309" s="94"/>
      <c r="B1309" s="258" t="s">
        <v>2744</v>
      </c>
      <c r="C1309" s="94"/>
      <c r="D1309" s="258" t="s">
        <v>3314</v>
      </c>
      <c r="E1309" s="258" t="s">
        <v>3440</v>
      </c>
      <c r="F1309" s="94"/>
      <c r="G1309" s="94"/>
    </row>
    <row r="1310" spans="1:7" hidden="1" outlineLevel="2" x14ac:dyDescent="0.35">
      <c r="A1310" s="94"/>
      <c r="B1310" s="258" t="s">
        <v>2842</v>
      </c>
      <c r="C1310" s="94"/>
      <c r="D1310" s="258" t="s">
        <v>3320</v>
      </c>
      <c r="E1310" s="258" t="s">
        <v>3372</v>
      </c>
      <c r="F1310" s="94"/>
      <c r="G1310" s="94"/>
    </row>
    <row r="1311" spans="1:7" hidden="1" outlineLevel="2" x14ac:dyDescent="0.35">
      <c r="A1311" s="94"/>
      <c r="B1311" s="258" t="s">
        <v>2828</v>
      </c>
      <c r="C1311" s="94"/>
      <c r="D1311" s="258" t="s">
        <v>3310</v>
      </c>
      <c r="E1311" s="258" t="s">
        <v>3392</v>
      </c>
      <c r="F1311" s="94"/>
      <c r="G1311" s="94"/>
    </row>
    <row r="1312" spans="1:7" hidden="1" outlineLevel="2" x14ac:dyDescent="0.35">
      <c r="A1312" s="94"/>
      <c r="B1312" s="258" t="s">
        <v>2816</v>
      </c>
      <c r="C1312" s="94"/>
      <c r="D1312" s="258" t="s">
        <v>3312</v>
      </c>
      <c r="E1312" s="258" t="s">
        <v>3467</v>
      </c>
      <c r="F1312" s="94"/>
      <c r="G1312" s="94"/>
    </row>
    <row r="1313" spans="1:7" hidden="1" outlineLevel="2" x14ac:dyDescent="0.35">
      <c r="A1313" s="94"/>
      <c r="B1313" s="258" t="s">
        <v>2834</v>
      </c>
      <c r="C1313" s="94"/>
      <c r="D1313" s="258" t="s">
        <v>3350</v>
      </c>
      <c r="E1313" s="258" t="s">
        <v>3368</v>
      </c>
      <c r="F1313" s="94"/>
      <c r="G1313" s="94"/>
    </row>
    <row r="1314" spans="1:7" hidden="1" outlineLevel="2" x14ac:dyDescent="0.35">
      <c r="A1314" s="94"/>
      <c r="B1314" s="258" t="s">
        <v>2822</v>
      </c>
      <c r="C1314" s="94"/>
      <c r="D1314" s="258" t="s">
        <v>3280</v>
      </c>
      <c r="E1314" s="258" t="s">
        <v>3394</v>
      </c>
      <c r="F1314" s="94"/>
      <c r="G1314" s="94"/>
    </row>
    <row r="1315" spans="1:7" hidden="1" outlineLevel="2" x14ac:dyDescent="0.35">
      <c r="A1315" s="94"/>
      <c r="B1315" s="258" t="s">
        <v>2826</v>
      </c>
      <c r="C1315" s="94"/>
      <c r="D1315" s="258" t="s">
        <v>3300</v>
      </c>
      <c r="E1315" s="258" t="s">
        <v>3364</v>
      </c>
      <c r="F1315" s="94"/>
      <c r="G1315" s="94"/>
    </row>
    <row r="1316" spans="1:7" hidden="1" outlineLevel="2" x14ac:dyDescent="0.35">
      <c r="A1316" s="94"/>
      <c r="B1316" s="258" t="s">
        <v>2854</v>
      </c>
      <c r="C1316" s="94"/>
      <c r="D1316" s="258" t="s">
        <v>3288</v>
      </c>
      <c r="E1316" s="258" t="s">
        <v>3370</v>
      </c>
      <c r="F1316" s="94"/>
      <c r="G1316" s="94"/>
    </row>
    <row r="1317" spans="1:7" hidden="1" outlineLevel="2" x14ac:dyDescent="0.35">
      <c r="A1317" s="94"/>
      <c r="B1317" s="258" t="s">
        <v>3240</v>
      </c>
      <c r="C1317" s="94"/>
      <c r="D1317" s="258" t="s">
        <v>3294</v>
      </c>
      <c r="E1317" s="258" t="s">
        <v>3376</v>
      </c>
      <c r="F1317" s="94"/>
      <c r="G1317" s="94"/>
    </row>
    <row r="1318" spans="1:7" hidden="1" outlineLevel="2" x14ac:dyDescent="0.35">
      <c r="A1318" s="94"/>
      <c r="B1318" s="258" t="s">
        <v>3242</v>
      </c>
      <c r="C1318" s="94"/>
      <c r="D1318" s="258" t="s">
        <v>3292</v>
      </c>
      <c r="E1318" s="258" t="s">
        <v>3388</v>
      </c>
      <c r="F1318" s="94"/>
      <c r="G1318" s="94"/>
    </row>
    <row r="1319" spans="1:7" hidden="1" outlineLevel="2" x14ac:dyDescent="0.35">
      <c r="A1319" s="94"/>
      <c r="B1319" s="258" t="s">
        <v>2774</v>
      </c>
      <c r="C1319" s="94"/>
      <c r="D1319" s="258" t="s">
        <v>3298</v>
      </c>
      <c r="E1319" s="94"/>
      <c r="F1319" s="94"/>
      <c r="G1319" s="94"/>
    </row>
    <row r="1320" spans="1:7" hidden="1" outlineLevel="2" x14ac:dyDescent="0.35">
      <c r="A1320" s="94"/>
      <c r="B1320" s="258" t="s">
        <v>2820</v>
      </c>
      <c r="C1320" s="94"/>
      <c r="D1320" s="258" t="s">
        <v>3296</v>
      </c>
      <c r="E1320" s="94"/>
      <c r="F1320" s="94"/>
      <c r="G1320" s="94"/>
    </row>
    <row r="1321" spans="1:7" hidden="1" outlineLevel="2" x14ac:dyDescent="0.35">
      <c r="A1321" s="94"/>
      <c r="B1321" s="258" t="s">
        <v>2784</v>
      </c>
      <c r="C1321" s="94"/>
      <c r="D1321" s="258" t="s">
        <v>3290</v>
      </c>
      <c r="E1321" s="94"/>
      <c r="F1321" s="94"/>
      <c r="G1321" s="94"/>
    </row>
    <row r="1322" spans="1:7" hidden="1" outlineLevel="2" x14ac:dyDescent="0.35">
      <c r="A1322" s="94"/>
      <c r="B1322" s="258" t="s">
        <v>2776</v>
      </c>
      <c r="C1322" s="94"/>
      <c r="D1322" s="258" t="s">
        <v>3332</v>
      </c>
      <c r="E1322" s="94"/>
      <c r="F1322" s="94"/>
      <c r="G1322" s="94"/>
    </row>
    <row r="1323" spans="1:7" hidden="1" outlineLevel="2" x14ac:dyDescent="0.35">
      <c r="A1323" s="94"/>
      <c r="B1323" s="258" t="s">
        <v>3226</v>
      </c>
      <c r="C1323" s="94"/>
      <c r="D1323" s="258" t="s">
        <v>3342</v>
      </c>
      <c r="E1323" s="94"/>
      <c r="F1323" s="94"/>
      <c r="G1323" s="94"/>
    </row>
    <row r="1324" spans="1:7" hidden="1" outlineLevel="2" x14ac:dyDescent="0.35">
      <c r="A1324" s="94"/>
      <c r="B1324" s="258" t="s">
        <v>3236</v>
      </c>
      <c r="C1324" s="94"/>
      <c r="D1324" s="258" t="s">
        <v>3356</v>
      </c>
      <c r="E1324" s="94"/>
      <c r="F1324" s="94"/>
      <c r="G1324" s="94"/>
    </row>
    <row r="1325" spans="1:7" hidden="1" outlineLevel="2" x14ac:dyDescent="0.35">
      <c r="A1325" s="94"/>
      <c r="B1325" s="258" t="s">
        <v>2836</v>
      </c>
      <c r="C1325" s="94"/>
      <c r="D1325" s="258" t="s">
        <v>3346</v>
      </c>
      <c r="E1325" s="94"/>
      <c r="F1325" s="94"/>
      <c r="G1325" s="94"/>
    </row>
    <row r="1326" spans="1:7" hidden="1" outlineLevel="2" x14ac:dyDescent="0.35">
      <c r="A1326" s="94"/>
      <c r="B1326" s="258" t="s">
        <v>2840</v>
      </c>
      <c r="C1326" s="94"/>
      <c r="D1326" s="258" t="s">
        <v>3334</v>
      </c>
      <c r="E1326" s="94"/>
      <c r="F1326" s="94"/>
      <c r="G1326" s="94"/>
    </row>
    <row r="1327" spans="1:7" hidden="1" outlineLevel="2" x14ac:dyDescent="0.35">
      <c r="A1327" s="94"/>
      <c r="B1327" s="258" t="s">
        <v>3238</v>
      </c>
      <c r="C1327" s="94"/>
      <c r="D1327" s="258" t="s">
        <v>3338</v>
      </c>
      <c r="E1327" s="94"/>
      <c r="F1327" s="94"/>
      <c r="G1327" s="94"/>
    </row>
    <row r="1328" spans="1:7" ht="21" hidden="1" outlineLevel="2" x14ac:dyDescent="0.5">
      <c r="A1328" s="94"/>
      <c r="B1328" s="258" t="s">
        <v>2832</v>
      </c>
      <c r="C1328" s="93"/>
      <c r="D1328" s="258" t="s">
        <v>3340</v>
      </c>
      <c r="E1328" s="94"/>
      <c r="F1328" s="94"/>
      <c r="G1328" s="94"/>
    </row>
    <row r="1329" spans="1:7" hidden="1" outlineLevel="2" x14ac:dyDescent="0.35">
      <c r="A1329" s="94"/>
      <c r="B1329" s="94"/>
      <c r="C1329" s="94"/>
      <c r="D1329" s="258" t="s">
        <v>3282</v>
      </c>
      <c r="E1329" s="94"/>
      <c r="F1329" s="94"/>
      <c r="G1329" s="94"/>
    </row>
    <row r="1330" spans="1:7" hidden="1" outlineLevel="2" x14ac:dyDescent="0.35">
      <c r="A1330" s="94"/>
      <c r="B1330" s="94"/>
      <c r="C1330" s="94"/>
      <c r="D1330" s="258" t="s">
        <v>3318</v>
      </c>
      <c r="E1330" s="94"/>
      <c r="F1330" s="94"/>
      <c r="G1330" s="94"/>
    </row>
    <row r="1331" spans="1:7" hidden="1" outlineLevel="2" x14ac:dyDescent="0.35">
      <c r="A1331" s="94"/>
      <c r="B1331" s="94"/>
      <c r="C1331" s="94"/>
      <c r="D1331" s="258" t="s">
        <v>3302</v>
      </c>
      <c r="E1331" s="94"/>
      <c r="F1331" s="94"/>
      <c r="G1331" s="94"/>
    </row>
    <row r="1332" spans="1:7" hidden="1" outlineLevel="1" collapsed="1" x14ac:dyDescent="0.35">
      <c r="A1332" s="94"/>
      <c r="B1332" s="277"/>
      <c r="C1332" s="94"/>
      <c r="D1332" s="94"/>
      <c r="E1332" s="94"/>
      <c r="F1332" s="94"/>
      <c r="G1332" s="94"/>
    </row>
    <row r="1333" spans="1:7" collapsed="1" x14ac:dyDescent="0.35"/>
  </sheetData>
  <autoFilter ref="B28:H1044" xr:uid="{AEAA8519-30AC-411C-94E8-19E2C675F8AA}">
    <sortState xmlns:xlrd2="http://schemas.microsoft.com/office/spreadsheetml/2017/richdata2" ref="B503:H1044">
      <sortCondition ref="C28:C1044"/>
    </sortState>
  </autoFilter>
  <mergeCells count="1">
    <mergeCell ref="B3:G3"/>
  </mergeCells>
  <conditionalFormatting sqref="C21">
    <cfRule type="iconSet" priority="1">
      <iconSet iconSet="3Symbols2">
        <cfvo type="percent" val="0"/>
        <cfvo type="percent" val="33"/>
        <cfvo type="percent" val="67"/>
      </iconSet>
    </cfRule>
  </conditionalFormatting>
  <dataValidations count="3">
    <dataValidation type="list" allowBlank="1" showInputMessage="1" showErrorMessage="1" sqref="D21:D23" xr:uid="{5D206D38-6908-4A24-8142-2793B5002B84}">
      <formula1>INDIRECT(C21)</formula1>
    </dataValidation>
    <dataValidation type="list" allowBlank="1" showInputMessage="1" showErrorMessage="1" sqref="E21:E23" xr:uid="{A4E8B067-0491-4D8D-8E9B-98C841618417}">
      <formula1>INDIRECT($D21)</formula1>
    </dataValidation>
    <dataValidation type="list" allowBlank="1" showInputMessage="1" showErrorMessage="1" sqref="C21:C23" xr:uid="{EDD6750D-31FC-4FDD-9B36-8305CEF8F07A}">
      <formula1>$B$1046:$F$1046</formula1>
    </dataValidation>
  </dataValidations>
  <pageMargins left="0.7" right="0.7" top="0.78740157499999996" bottom="0.78740157499999996" header="0.3" footer="0.3"/>
  <pageSetup paperSize="9" orientation="landscape" r:id="rId1"/>
  <drawing r:id="rId2"/>
  <tableParts count="41">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8FD3-F8DE-4759-AA2E-F91E3EF0A8BC}">
  <sheetPr>
    <tabColor rgb="FF006582"/>
    <pageSetUpPr autoPageBreaks="0"/>
  </sheetPr>
  <dimension ref="A1:U1058"/>
  <sheetViews>
    <sheetView topLeftCell="A22" zoomScale="48" zoomScaleNormal="100" workbookViewId="0">
      <selection activeCell="F17" sqref="F17"/>
    </sheetView>
  </sheetViews>
  <sheetFormatPr baseColWidth="10" defaultColWidth="10.7265625" defaultRowHeight="14.5" outlineLevelRow="1" x14ac:dyDescent="0.35"/>
  <cols>
    <col min="1" max="1" width="12.453125" style="1" customWidth="1"/>
    <col min="2" max="2" width="20.7265625" style="1" customWidth="1"/>
    <col min="3" max="3" width="34" style="1" customWidth="1"/>
    <col min="4" max="4" width="57" style="1" customWidth="1"/>
    <col min="5" max="5" width="23.1796875" style="1" customWidth="1"/>
    <col min="6" max="6" width="24" style="1" customWidth="1"/>
    <col min="7" max="7" width="28.26953125" style="1" customWidth="1"/>
    <col min="8" max="8" width="12.7265625" style="1" customWidth="1"/>
    <col min="9" max="9" width="17" style="1" customWidth="1"/>
    <col min="10" max="10" width="14.453125" style="1" customWidth="1"/>
    <col min="11" max="11" width="13.7265625" style="1" customWidth="1"/>
    <col min="12" max="12" width="11.81640625" style="1" customWidth="1"/>
    <col min="13" max="13" width="15.7265625" style="1" customWidth="1"/>
    <col min="14" max="14" width="19" style="1" customWidth="1"/>
    <col min="15" max="15" width="10.7265625" style="1"/>
    <col min="16" max="16" width="18" style="1" customWidth="1"/>
    <col min="17" max="17" width="10.7265625" style="1"/>
    <col min="18" max="18" width="18.1796875" style="1" customWidth="1"/>
    <col min="19" max="16384" width="10.7265625" style="1"/>
  </cols>
  <sheetData>
    <row r="1" spans="1:21" ht="16" customHeight="1" x14ac:dyDescent="0.35"/>
    <row r="2" spans="1:21" ht="16" customHeight="1" thickBot="1" x14ac:dyDescent="0.4"/>
    <row r="3" spans="1:21" ht="106" customHeight="1" x14ac:dyDescent="0.55000000000000004">
      <c r="B3" s="1097" t="s">
        <v>3503</v>
      </c>
      <c r="C3" s="1098"/>
      <c r="D3" s="1098"/>
      <c r="E3" s="1098"/>
      <c r="F3" s="1098"/>
      <c r="G3" s="1099"/>
      <c r="H3" s="5"/>
      <c r="I3" s="5"/>
      <c r="J3" s="5"/>
    </row>
    <row r="4" spans="1:21" ht="5.25" customHeight="1" x14ac:dyDescent="0.65">
      <c r="B4" s="290"/>
      <c r="C4" s="168"/>
      <c r="D4" s="168"/>
      <c r="E4" s="168"/>
      <c r="F4" s="168"/>
      <c r="G4" s="169"/>
      <c r="H4" s="5"/>
      <c r="I4" s="5"/>
      <c r="J4" s="5"/>
    </row>
    <row r="5" spans="1:21" ht="20.149999999999999" customHeight="1" x14ac:dyDescent="0.55000000000000004">
      <c r="B5" s="235" t="s">
        <v>3504</v>
      </c>
      <c r="C5" s="260"/>
      <c r="D5" s="260"/>
      <c r="E5" s="260"/>
      <c r="F5" s="260"/>
      <c r="G5" s="261"/>
      <c r="H5" s="12"/>
      <c r="I5" s="5"/>
      <c r="J5" s="5"/>
      <c r="K5" s="5"/>
      <c r="L5" s="5"/>
      <c r="M5" s="3"/>
      <c r="N5" s="3"/>
      <c r="O5" s="3"/>
      <c r="P5" s="3"/>
    </row>
    <row r="6" spans="1:21" outlineLevel="1" x14ac:dyDescent="0.35">
      <c r="B6" s="231" t="s">
        <v>124</v>
      </c>
      <c r="C6" s="232" t="s">
        <v>3505</v>
      </c>
      <c r="D6" s="233"/>
      <c r="E6" s="233"/>
      <c r="F6" s="170"/>
      <c r="G6" s="291"/>
      <c r="I6" s="27"/>
      <c r="J6" s="27"/>
      <c r="K6" s="27"/>
      <c r="L6" s="27"/>
      <c r="U6" s="4"/>
    </row>
    <row r="7" spans="1:21" outlineLevel="1" x14ac:dyDescent="0.35">
      <c r="B7" s="231"/>
      <c r="C7" s="232" t="s">
        <v>3506</v>
      </c>
      <c r="D7" s="234"/>
      <c r="E7" s="233"/>
      <c r="F7" s="170"/>
      <c r="G7" s="291"/>
      <c r="I7" s="27"/>
      <c r="J7" s="27"/>
      <c r="K7" s="27"/>
      <c r="L7" s="27"/>
      <c r="U7" s="4"/>
    </row>
    <row r="8" spans="1:21" outlineLevel="1" x14ac:dyDescent="0.35">
      <c r="B8" s="231" t="s">
        <v>126</v>
      </c>
      <c r="C8" s="232" t="s">
        <v>3507</v>
      </c>
      <c r="D8" s="234"/>
      <c r="E8" s="233"/>
      <c r="F8" s="170"/>
      <c r="G8" s="291"/>
      <c r="I8" s="27"/>
      <c r="J8" s="27"/>
      <c r="K8" s="27"/>
      <c r="L8" s="27"/>
      <c r="U8" s="4"/>
    </row>
    <row r="9" spans="1:21" outlineLevel="1" x14ac:dyDescent="0.35">
      <c r="B9" s="230"/>
      <c r="C9" s="170"/>
      <c r="D9" s="170"/>
      <c r="E9" s="170"/>
      <c r="F9" s="170"/>
      <c r="G9" s="291"/>
      <c r="I9" s="27"/>
      <c r="J9" s="27"/>
      <c r="K9" s="27"/>
      <c r="L9" s="27"/>
      <c r="U9" s="4"/>
    </row>
    <row r="10" spans="1:21" outlineLevel="1" x14ac:dyDescent="0.35">
      <c r="B10" s="230"/>
      <c r="C10" s="170"/>
      <c r="D10" s="170"/>
      <c r="E10" s="170"/>
      <c r="F10" s="170"/>
      <c r="G10" s="291"/>
      <c r="U10" s="4"/>
    </row>
    <row r="11" spans="1:21" ht="32.65" customHeight="1" thickBot="1" x14ac:dyDescent="0.9">
      <c r="B11" s="266"/>
      <c r="C11" s="219"/>
      <c r="D11" s="219"/>
      <c r="E11" s="219"/>
      <c r="F11" s="220" t="s">
        <v>3508</v>
      </c>
      <c r="G11" s="229">
        <f>IFERROR(SUM(G16:G34)/1000,0)</f>
        <v>536.59578699999997</v>
      </c>
      <c r="I11" s="6"/>
    </row>
    <row r="12" spans="1:21" ht="16.149999999999999" customHeight="1" x14ac:dyDescent="0.35"/>
    <row r="13" spans="1:21" ht="24" thickBot="1" x14ac:dyDescent="0.6">
      <c r="A13" s="7"/>
      <c r="B13" s="96" t="s">
        <v>135</v>
      </c>
      <c r="C13" s="94"/>
      <c r="D13" s="94"/>
      <c r="E13" s="94"/>
      <c r="F13" s="94"/>
      <c r="G13" s="94"/>
    </row>
    <row r="14" spans="1:21" x14ac:dyDescent="0.35">
      <c r="B14" s="294"/>
      <c r="C14" s="295"/>
      <c r="D14" s="295"/>
      <c r="E14" s="295"/>
      <c r="F14" s="295"/>
      <c r="G14" s="296"/>
    </row>
    <row r="15" spans="1:21" ht="15.5" outlineLevel="1" x14ac:dyDescent="0.35">
      <c r="B15" s="297" t="s">
        <v>3509</v>
      </c>
      <c r="C15" s="298" t="s">
        <v>3510</v>
      </c>
      <c r="D15" s="135"/>
      <c r="E15" s="135"/>
      <c r="F15" s="135"/>
      <c r="G15" s="251"/>
    </row>
    <row r="16" spans="1:21" ht="16.5" outlineLevel="1" x14ac:dyDescent="0.45">
      <c r="B16" s="198" t="s">
        <v>3511</v>
      </c>
      <c r="C16" s="326" t="s">
        <v>3512</v>
      </c>
      <c r="D16" s="1072" t="s">
        <v>245</v>
      </c>
      <c r="E16" s="1072"/>
      <c r="F16" s="326" t="s">
        <v>3513</v>
      </c>
      <c r="G16" s="350" t="s">
        <v>3514</v>
      </c>
    </row>
    <row r="17" spans="2:17" outlineLevel="1" x14ac:dyDescent="0.35">
      <c r="B17" s="307" t="s">
        <v>1423</v>
      </c>
      <c r="C17" s="283" t="s">
        <v>1448</v>
      </c>
      <c r="D17" s="1100" t="s">
        <v>1508</v>
      </c>
      <c r="E17" s="1100"/>
      <c r="F17" s="95">
        <v>1000000</v>
      </c>
      <c r="G17" s="308">
        <f>IFERROR(VLOOKUP($D17,$D$39:$G$1055,4,0)*$F17,0)</f>
        <v>366730</v>
      </c>
      <c r="H17" s="23"/>
      <c r="I17" s="23"/>
      <c r="J17" s="24"/>
      <c r="K17" s="24"/>
      <c r="L17" s="24"/>
      <c r="M17" s="24"/>
      <c r="N17" s="25"/>
      <c r="O17" s="25"/>
      <c r="P17" s="24"/>
      <c r="Q17" s="25"/>
    </row>
    <row r="18" spans="2:17" outlineLevel="1" x14ac:dyDescent="0.35">
      <c r="B18" s="307" t="s">
        <v>1479</v>
      </c>
      <c r="C18" s="283" t="s">
        <v>2229</v>
      </c>
      <c r="D18" s="1100" t="s">
        <v>2232</v>
      </c>
      <c r="E18" s="1100"/>
      <c r="F18" s="95">
        <v>50000</v>
      </c>
      <c r="G18" s="308">
        <f t="shared" ref="G18:G19" si="0">IFERROR(VLOOKUP($D18,$D$39:$G$1055,4,0)*$F18,0)</f>
        <v>3194.1000000000004</v>
      </c>
      <c r="H18" s="23"/>
      <c r="I18" s="23"/>
      <c r="J18" s="24"/>
      <c r="K18" s="24"/>
      <c r="L18" s="24"/>
      <c r="M18" s="24"/>
      <c r="N18" s="25"/>
      <c r="O18" s="25"/>
      <c r="P18" s="24"/>
      <c r="Q18" s="25"/>
    </row>
    <row r="19" spans="2:17" outlineLevel="1" x14ac:dyDescent="0.35">
      <c r="B19" s="307" t="s">
        <v>1423</v>
      </c>
      <c r="C19" s="283" t="s">
        <v>3199</v>
      </c>
      <c r="D19" s="1100" t="s">
        <v>3202</v>
      </c>
      <c r="E19" s="1100"/>
      <c r="F19" s="95">
        <v>200000</v>
      </c>
      <c r="G19" s="308">
        <f t="shared" si="0"/>
        <v>154263.20000000001</v>
      </c>
      <c r="H19" s="23"/>
      <c r="I19" s="23"/>
      <c r="J19" s="24"/>
      <c r="K19" s="24"/>
      <c r="L19" s="24"/>
      <c r="M19" s="24"/>
      <c r="N19" s="25"/>
      <c r="O19" s="25"/>
      <c r="P19" s="24"/>
      <c r="Q19" s="25"/>
    </row>
    <row r="20" spans="2:17" outlineLevel="1" x14ac:dyDescent="0.35">
      <c r="B20" s="134"/>
      <c r="C20" s="135"/>
      <c r="D20" s="299"/>
      <c r="E20" s="299"/>
      <c r="F20" s="300"/>
      <c r="G20" s="301"/>
      <c r="H20" s="23"/>
      <c r="I20" s="23"/>
      <c r="J20" s="24"/>
      <c r="K20" s="24"/>
      <c r="L20" s="24"/>
      <c r="M20" s="24"/>
      <c r="N20" s="25"/>
      <c r="O20" s="25"/>
      <c r="P20" s="24"/>
      <c r="Q20" s="25"/>
    </row>
    <row r="21" spans="2:17" ht="16.399999999999999" customHeight="1" x14ac:dyDescent="0.35">
      <c r="B21" s="297" t="s">
        <v>3509</v>
      </c>
      <c r="C21" s="298" t="s">
        <v>3515</v>
      </c>
      <c r="D21" s="135"/>
      <c r="E21" s="135"/>
      <c r="F21" s="300"/>
      <c r="G21" s="301"/>
    </row>
    <row r="22" spans="2:17" ht="16.399999999999999" customHeight="1" x14ac:dyDescent="0.45">
      <c r="B22" s="198" t="s">
        <v>3511</v>
      </c>
      <c r="C22" s="326" t="s">
        <v>3512</v>
      </c>
      <c r="D22" s="1072" t="s">
        <v>245</v>
      </c>
      <c r="E22" s="1072"/>
      <c r="F22" s="349" t="s">
        <v>3513</v>
      </c>
      <c r="G22" s="350" t="s">
        <v>3514</v>
      </c>
    </row>
    <row r="23" spans="2:17" ht="16.399999999999999" customHeight="1" x14ac:dyDescent="0.35">
      <c r="B23" s="307" t="s">
        <v>1423</v>
      </c>
      <c r="C23" s="283" t="s">
        <v>2041</v>
      </c>
      <c r="D23" s="1100" t="s">
        <v>2095</v>
      </c>
      <c r="E23" s="1100"/>
      <c r="F23" s="95">
        <v>35000</v>
      </c>
      <c r="G23" s="308">
        <f>IFERROR(VLOOKUP($D23,$D$39:$G$1055,4,0)*$F23,0)</f>
        <v>12255.88</v>
      </c>
      <c r="H23" s="23"/>
      <c r="I23" s="23"/>
      <c r="J23" s="24"/>
      <c r="K23" s="24"/>
      <c r="L23" s="24"/>
      <c r="M23" s="24"/>
      <c r="N23" s="25"/>
      <c r="O23" s="25"/>
      <c r="P23" s="24"/>
      <c r="Q23" s="25"/>
    </row>
    <row r="24" spans="2:17" ht="16.399999999999999" customHeight="1" x14ac:dyDescent="0.35">
      <c r="B24" s="307" t="s">
        <v>1479</v>
      </c>
      <c r="C24" s="283" t="s">
        <v>1899</v>
      </c>
      <c r="D24" s="1100" t="s">
        <v>2429</v>
      </c>
      <c r="E24" s="1100"/>
      <c r="F24" s="95">
        <v>1750</v>
      </c>
      <c r="G24" s="308">
        <f t="shared" ref="G24:G25" si="1">IFERROR(VLOOKUP($D24,$D$39:$G$1055,4,0)*$F24,0)</f>
        <v>132.49600000000001</v>
      </c>
      <c r="H24" s="23"/>
      <c r="I24" s="23"/>
      <c r="J24" s="24"/>
      <c r="K24" s="24"/>
      <c r="L24" s="24"/>
      <c r="M24" s="24"/>
      <c r="N24" s="25"/>
      <c r="O24" s="25"/>
      <c r="P24" s="24"/>
      <c r="Q24" s="25"/>
    </row>
    <row r="25" spans="2:17" ht="16.149999999999999" customHeight="1" x14ac:dyDescent="0.35">
      <c r="B25" s="307" t="s">
        <v>1479</v>
      </c>
      <c r="C25" s="283" t="s">
        <v>3427</v>
      </c>
      <c r="D25" s="1100" t="s">
        <v>3442</v>
      </c>
      <c r="E25" s="1100"/>
      <c r="F25" s="95">
        <v>500</v>
      </c>
      <c r="G25" s="308">
        <f t="shared" si="1"/>
        <v>20.111000000000004</v>
      </c>
      <c r="H25" s="23"/>
      <c r="I25" s="23"/>
      <c r="J25" s="24"/>
      <c r="K25" s="24"/>
      <c r="L25" s="24"/>
      <c r="M25" s="24"/>
      <c r="N25" s="25"/>
      <c r="O25" s="25"/>
      <c r="P25" s="24"/>
      <c r="Q25" s="25"/>
    </row>
    <row r="26" spans="2:17" hidden="1" outlineLevel="1" x14ac:dyDescent="0.35">
      <c r="B26" s="134"/>
      <c r="C26" s="135"/>
      <c r="D26" s="299"/>
      <c r="E26" s="299"/>
      <c r="F26" s="300"/>
      <c r="G26" s="301"/>
      <c r="H26" s="23"/>
      <c r="I26" s="23"/>
      <c r="J26" s="24"/>
      <c r="K26" s="24"/>
      <c r="L26" s="24"/>
      <c r="M26" s="24"/>
      <c r="N26" s="25"/>
      <c r="O26" s="25"/>
      <c r="P26" s="24"/>
      <c r="Q26" s="25"/>
    </row>
    <row r="27" spans="2:17" ht="15.5" hidden="1" outlineLevel="1" x14ac:dyDescent="0.35">
      <c r="B27" s="297" t="s">
        <v>3509</v>
      </c>
      <c r="C27" s="298" t="s">
        <v>3516</v>
      </c>
      <c r="D27" s="135"/>
      <c r="E27" s="135"/>
      <c r="F27" s="300"/>
      <c r="G27" s="301"/>
    </row>
    <row r="28" spans="2:17" ht="16.5" hidden="1" outlineLevel="1" x14ac:dyDescent="0.45">
      <c r="B28" s="304" t="s">
        <v>3511</v>
      </c>
      <c r="C28" s="258" t="s">
        <v>3512</v>
      </c>
      <c r="D28" s="1101" t="s">
        <v>245</v>
      </c>
      <c r="E28" s="1101"/>
      <c r="F28" s="306" t="s">
        <v>3513</v>
      </c>
      <c r="G28" s="305" t="s">
        <v>3517</v>
      </c>
    </row>
    <row r="29" spans="2:17" hidden="1" outlineLevel="1" x14ac:dyDescent="0.35">
      <c r="B29" s="307"/>
      <c r="C29" s="283"/>
      <c r="D29" s="1100"/>
      <c r="E29" s="1100"/>
      <c r="F29" s="95"/>
      <c r="G29" s="308">
        <f>IFERROR(VLOOKUP($D29,$D$39:$G$1055,4,0)*$F29,0)</f>
        <v>0</v>
      </c>
      <c r="H29" s="23"/>
      <c r="I29" s="23"/>
      <c r="J29" s="24"/>
      <c r="K29" s="24"/>
      <c r="L29" s="24"/>
      <c r="M29" s="24"/>
      <c r="N29" s="25"/>
      <c r="O29" s="25"/>
      <c r="P29" s="24"/>
      <c r="Q29" s="25"/>
    </row>
    <row r="30" spans="2:17" hidden="1" outlineLevel="1" x14ac:dyDescent="0.35">
      <c r="B30" s="307"/>
      <c r="C30" s="283"/>
      <c r="D30" s="1100"/>
      <c r="E30" s="1100"/>
      <c r="F30" s="95"/>
      <c r="G30" s="308">
        <f t="shared" ref="G30:G32" si="2">IFERROR(VLOOKUP($D30,$D$39:$G$1055,4,0)*$F30,0)</f>
        <v>0</v>
      </c>
      <c r="H30" s="23"/>
      <c r="I30" s="23"/>
      <c r="J30" s="24"/>
      <c r="K30" s="24"/>
      <c r="L30" s="24"/>
      <c r="M30" s="24"/>
      <c r="N30" s="25"/>
      <c r="O30" s="25"/>
      <c r="P30" s="24"/>
      <c r="Q30" s="25"/>
    </row>
    <row r="31" spans="2:17" hidden="1" outlineLevel="1" x14ac:dyDescent="0.35">
      <c r="B31" s="307"/>
      <c r="C31" s="283"/>
      <c r="D31" s="1100"/>
      <c r="E31" s="1100"/>
      <c r="F31" s="95"/>
      <c r="G31" s="308">
        <f t="shared" si="2"/>
        <v>0</v>
      </c>
      <c r="H31" s="23"/>
      <c r="I31" s="23"/>
      <c r="J31" s="24"/>
      <c r="K31" s="24"/>
      <c r="L31" s="24"/>
      <c r="M31" s="24"/>
      <c r="N31" s="25"/>
      <c r="O31" s="25"/>
      <c r="P31" s="24"/>
      <c r="Q31" s="25"/>
    </row>
    <row r="32" spans="2:17" hidden="1" outlineLevel="1" x14ac:dyDescent="0.35">
      <c r="B32" s="307"/>
      <c r="C32" s="283"/>
      <c r="D32" s="1100"/>
      <c r="E32" s="1100"/>
      <c r="F32" s="95"/>
      <c r="G32" s="308">
        <f t="shared" si="2"/>
        <v>0</v>
      </c>
      <c r="H32" s="23"/>
      <c r="I32" s="23"/>
      <c r="J32" s="24"/>
      <c r="K32" s="24"/>
      <c r="L32" s="24"/>
      <c r="M32" s="24"/>
      <c r="N32" s="25"/>
      <c r="O32" s="25"/>
      <c r="P32" s="24"/>
      <c r="Q32" s="25"/>
    </row>
    <row r="33" spans="1:9" ht="16.149999999999999" customHeight="1" collapsed="1" thickBot="1" x14ac:dyDescent="0.4">
      <c r="B33" s="141"/>
      <c r="C33" s="142"/>
      <c r="D33" s="142"/>
      <c r="E33" s="142"/>
      <c r="F33" s="302"/>
      <c r="G33" s="303"/>
    </row>
    <row r="34" spans="1:9" ht="16.149999999999999" customHeight="1" x14ac:dyDescent="0.35"/>
    <row r="36" spans="1:9" ht="21" x14ac:dyDescent="0.5">
      <c r="A36" s="92" t="s">
        <v>118</v>
      </c>
      <c r="B36" s="273" t="s">
        <v>158</v>
      </c>
      <c r="C36" s="94"/>
    </row>
    <row r="37" spans="1:9" outlineLevel="1" x14ac:dyDescent="0.35">
      <c r="B37" s="94" t="s">
        <v>1428</v>
      </c>
      <c r="C37" s="94"/>
      <c r="D37" s="94"/>
      <c r="E37" s="94"/>
      <c r="F37" s="94"/>
      <c r="G37" s="94"/>
      <c r="H37" s="94"/>
    </row>
    <row r="38" spans="1:9" ht="15" outlineLevel="1" thickBot="1" x14ac:dyDescent="0.4">
      <c r="B38" s="344" t="s">
        <v>1429</v>
      </c>
      <c r="C38" s="345" t="s">
        <v>1420</v>
      </c>
      <c r="D38" s="346" t="s">
        <v>1430</v>
      </c>
      <c r="E38" s="346"/>
      <c r="F38" s="346" t="s">
        <v>53</v>
      </c>
      <c r="G38" s="347" t="s">
        <v>52</v>
      </c>
      <c r="H38" s="348" t="s">
        <v>1431</v>
      </c>
      <c r="I38" s="14"/>
    </row>
    <row r="39" spans="1:9" outlineLevel="1" x14ac:dyDescent="0.35">
      <c r="B39" s="267" t="s">
        <v>272</v>
      </c>
      <c r="C39" s="268" t="s">
        <v>272</v>
      </c>
      <c r="D39" s="135" t="s">
        <v>272</v>
      </c>
      <c r="E39" s="135"/>
      <c r="F39" s="135" t="s">
        <v>1434</v>
      </c>
      <c r="G39" s="269">
        <v>0</v>
      </c>
      <c r="H39" s="292" t="s">
        <v>273</v>
      </c>
    </row>
    <row r="40" spans="1:9" outlineLevel="1" x14ac:dyDescent="0.35">
      <c r="B40" s="267" t="s">
        <v>1426</v>
      </c>
      <c r="C40" s="268" t="s">
        <v>1432</v>
      </c>
      <c r="D40" s="135" t="s">
        <v>1433</v>
      </c>
      <c r="E40" s="135"/>
      <c r="F40" s="135" t="s">
        <v>1434</v>
      </c>
      <c r="G40" s="269">
        <v>2.3849279999999999</v>
      </c>
      <c r="H40" s="292" t="s">
        <v>1435</v>
      </c>
    </row>
    <row r="41" spans="1:9" outlineLevel="1" x14ac:dyDescent="0.35">
      <c r="B41" s="267" t="s">
        <v>1426</v>
      </c>
      <c r="C41" s="268" t="s">
        <v>1432</v>
      </c>
      <c r="D41" s="135" t="s">
        <v>1436</v>
      </c>
      <c r="E41" s="135"/>
      <c r="F41" s="135" t="s">
        <v>1434</v>
      </c>
      <c r="G41" s="269">
        <v>2.3849279999999999</v>
      </c>
      <c r="H41" s="292" t="s">
        <v>1437</v>
      </c>
    </row>
    <row r="42" spans="1:9" outlineLevel="1" x14ac:dyDescent="0.35">
      <c r="B42" s="267" t="s">
        <v>1426</v>
      </c>
      <c r="C42" s="268" t="s">
        <v>1432</v>
      </c>
      <c r="D42" s="135" t="s">
        <v>1438</v>
      </c>
      <c r="E42" s="135"/>
      <c r="F42" s="135" t="s">
        <v>1434</v>
      </c>
      <c r="G42" s="269">
        <v>2.3849279999999999</v>
      </c>
      <c r="H42" s="292" t="s">
        <v>1439</v>
      </c>
    </row>
    <row r="43" spans="1:9" outlineLevel="1" x14ac:dyDescent="0.35">
      <c r="B43" s="267" t="s">
        <v>1426</v>
      </c>
      <c r="C43" s="268" t="s">
        <v>1432</v>
      </c>
      <c r="D43" s="135" t="s">
        <v>1440</v>
      </c>
      <c r="E43" s="135"/>
      <c r="F43" s="135" t="s">
        <v>1434</v>
      </c>
      <c r="G43" s="269">
        <v>1.4586390000000002</v>
      </c>
      <c r="H43" s="292" t="s">
        <v>1441</v>
      </c>
    </row>
    <row r="44" spans="1:9" outlineLevel="1" x14ac:dyDescent="0.35">
      <c r="B44" s="267" t="s">
        <v>1426</v>
      </c>
      <c r="C44" s="268" t="s">
        <v>1432</v>
      </c>
      <c r="D44" s="135" t="s">
        <v>1442</v>
      </c>
      <c r="E44" s="135"/>
      <c r="F44" s="135" t="s">
        <v>1434</v>
      </c>
      <c r="G44" s="269">
        <v>1.4586390000000002</v>
      </c>
      <c r="H44" s="292" t="s">
        <v>1443</v>
      </c>
    </row>
    <row r="45" spans="1:9" outlineLevel="1" x14ac:dyDescent="0.35">
      <c r="B45" s="267" t="s">
        <v>1426</v>
      </c>
      <c r="C45" s="268" t="s">
        <v>1432</v>
      </c>
      <c r="D45" s="135" t="s">
        <v>1444</v>
      </c>
      <c r="E45" s="135"/>
      <c r="F45" s="135" t="s">
        <v>1434</v>
      </c>
      <c r="G45" s="269">
        <v>1.4586390000000002</v>
      </c>
      <c r="H45" s="292" t="s">
        <v>1445</v>
      </c>
    </row>
    <row r="46" spans="1:9" outlineLevel="1" x14ac:dyDescent="0.35">
      <c r="B46" s="267" t="s">
        <v>1426</v>
      </c>
      <c r="C46" s="268" t="s">
        <v>1432</v>
      </c>
      <c r="D46" s="135" t="s">
        <v>1446</v>
      </c>
      <c r="E46" s="135"/>
      <c r="F46" s="135" t="s">
        <v>1434</v>
      </c>
      <c r="G46" s="269">
        <v>1.3781950000000001</v>
      </c>
      <c r="H46" s="292" t="s">
        <v>1447</v>
      </c>
    </row>
    <row r="47" spans="1:9" outlineLevel="1" x14ac:dyDescent="0.35">
      <c r="B47" s="267" t="s">
        <v>1423</v>
      </c>
      <c r="C47" s="268" t="s">
        <v>1448</v>
      </c>
      <c r="D47" s="135" t="s">
        <v>1449</v>
      </c>
      <c r="E47" s="135"/>
      <c r="F47" s="135" t="s">
        <v>1434</v>
      </c>
      <c r="G47" s="269">
        <v>0.19637800000000002</v>
      </c>
      <c r="H47" s="292" t="s">
        <v>1450</v>
      </c>
    </row>
    <row r="48" spans="1:9" outlineLevel="1" x14ac:dyDescent="0.35">
      <c r="B48" s="267" t="s">
        <v>1426</v>
      </c>
      <c r="C48" s="268" t="s">
        <v>1432</v>
      </c>
      <c r="D48" s="135" t="s">
        <v>1451</v>
      </c>
      <c r="E48" s="135"/>
      <c r="F48" s="135" t="s">
        <v>1434</v>
      </c>
      <c r="G48" s="269">
        <v>1.4586390000000002</v>
      </c>
      <c r="H48" s="292" t="s">
        <v>1452</v>
      </c>
    </row>
    <row r="49" spans="2:8" outlineLevel="1" x14ac:dyDescent="0.35">
      <c r="B49" s="267" t="s">
        <v>1426</v>
      </c>
      <c r="C49" s="268" t="s">
        <v>1432</v>
      </c>
      <c r="D49" s="135" t="s">
        <v>1453</v>
      </c>
      <c r="E49" s="135"/>
      <c r="F49" s="135" t="s">
        <v>1434</v>
      </c>
      <c r="G49" s="269">
        <v>1.4586390000000002</v>
      </c>
      <c r="H49" s="292" t="s">
        <v>1454</v>
      </c>
    </row>
    <row r="50" spans="2:8" outlineLevel="1" x14ac:dyDescent="0.35">
      <c r="B50" s="267" t="s">
        <v>1426</v>
      </c>
      <c r="C50" s="268" t="s">
        <v>1432</v>
      </c>
      <c r="D50" s="135" t="s">
        <v>1455</v>
      </c>
      <c r="E50" s="135"/>
      <c r="F50" s="135" t="s">
        <v>1434</v>
      </c>
      <c r="G50" s="269">
        <v>0.38210900000000003</v>
      </c>
      <c r="H50" s="292" t="s">
        <v>1456</v>
      </c>
    </row>
    <row r="51" spans="2:8" outlineLevel="1" x14ac:dyDescent="0.35">
      <c r="B51" s="267" t="s">
        <v>1426</v>
      </c>
      <c r="C51" s="268" t="s">
        <v>1432</v>
      </c>
      <c r="D51" s="135" t="s">
        <v>1457</v>
      </c>
      <c r="E51" s="135"/>
      <c r="F51" s="135" t="s">
        <v>1434</v>
      </c>
      <c r="G51" s="269">
        <v>0.38210900000000003</v>
      </c>
      <c r="H51" s="292" t="s">
        <v>1458</v>
      </c>
    </row>
    <row r="52" spans="2:8" outlineLevel="1" x14ac:dyDescent="0.35">
      <c r="B52" s="267" t="s">
        <v>1426</v>
      </c>
      <c r="C52" s="268" t="s">
        <v>1432</v>
      </c>
      <c r="D52" s="135" t="s">
        <v>1459</v>
      </c>
      <c r="E52" s="135"/>
      <c r="F52" s="135" t="s">
        <v>1434</v>
      </c>
      <c r="G52" s="269">
        <v>0.38210900000000003</v>
      </c>
      <c r="H52" s="292" t="s">
        <v>1460</v>
      </c>
    </row>
    <row r="53" spans="2:8" outlineLevel="1" x14ac:dyDescent="0.35">
      <c r="B53" s="267" t="s">
        <v>1426</v>
      </c>
      <c r="C53" s="268" t="s">
        <v>1432</v>
      </c>
      <c r="D53" s="135" t="s">
        <v>1461</v>
      </c>
      <c r="E53" s="135"/>
      <c r="F53" s="135" t="s">
        <v>1434</v>
      </c>
      <c r="G53" s="269">
        <v>0.38210900000000003</v>
      </c>
      <c r="H53" s="292" t="s">
        <v>1462</v>
      </c>
    </row>
    <row r="54" spans="2:8" outlineLevel="1" x14ac:dyDescent="0.35">
      <c r="B54" s="267" t="s">
        <v>1426</v>
      </c>
      <c r="C54" s="268" t="s">
        <v>1432</v>
      </c>
      <c r="D54" s="135" t="s">
        <v>1463</v>
      </c>
      <c r="E54" s="135"/>
      <c r="F54" s="135" t="s">
        <v>1434</v>
      </c>
      <c r="G54" s="269">
        <v>0.81863599999999992</v>
      </c>
      <c r="H54" s="292" t="s">
        <v>1464</v>
      </c>
    </row>
    <row r="55" spans="2:8" outlineLevel="1" x14ac:dyDescent="0.35">
      <c r="B55" s="267" t="s">
        <v>1426</v>
      </c>
      <c r="C55" s="268" t="s">
        <v>1432</v>
      </c>
      <c r="D55" s="135" t="s">
        <v>1465</v>
      </c>
      <c r="E55" s="135"/>
      <c r="F55" s="135" t="s">
        <v>1434</v>
      </c>
      <c r="G55" s="269">
        <v>0.81863599999999992</v>
      </c>
      <c r="H55" s="292" t="s">
        <v>1466</v>
      </c>
    </row>
    <row r="56" spans="2:8" outlineLevel="1" x14ac:dyDescent="0.35">
      <c r="B56" s="267" t="s">
        <v>1426</v>
      </c>
      <c r="C56" s="268" t="s">
        <v>1432</v>
      </c>
      <c r="D56" s="135" t="s">
        <v>1467</v>
      </c>
      <c r="E56" s="135"/>
      <c r="F56" s="135" t="s">
        <v>1434</v>
      </c>
      <c r="G56" s="269">
        <v>0.81863599999999992</v>
      </c>
      <c r="H56" s="292" t="s">
        <v>1468</v>
      </c>
    </row>
    <row r="57" spans="2:8" outlineLevel="1" x14ac:dyDescent="0.35">
      <c r="B57" s="267" t="s">
        <v>1426</v>
      </c>
      <c r="C57" s="268" t="s">
        <v>1432</v>
      </c>
      <c r="D57" s="135" t="s">
        <v>1469</v>
      </c>
      <c r="E57" s="135"/>
      <c r="F57" s="135" t="s">
        <v>1434</v>
      </c>
      <c r="G57" s="269">
        <v>0.81863599999999992</v>
      </c>
      <c r="H57" s="292" t="s">
        <v>1470</v>
      </c>
    </row>
    <row r="58" spans="2:8" outlineLevel="1" x14ac:dyDescent="0.35">
      <c r="B58" s="267" t="s">
        <v>1426</v>
      </c>
      <c r="C58" s="268" t="s">
        <v>1432</v>
      </c>
      <c r="D58" s="135" t="s">
        <v>1471</v>
      </c>
      <c r="E58" s="135"/>
      <c r="F58" s="135" t="s">
        <v>1434</v>
      </c>
      <c r="G58" s="269">
        <v>0.81863599999999992</v>
      </c>
      <c r="H58" s="292" t="s">
        <v>1472</v>
      </c>
    </row>
    <row r="59" spans="2:8" outlineLevel="1" x14ac:dyDescent="0.35">
      <c r="B59" s="267" t="s">
        <v>1426</v>
      </c>
      <c r="C59" s="268" t="s">
        <v>1432</v>
      </c>
      <c r="D59" s="135" t="s">
        <v>1473</v>
      </c>
      <c r="E59" s="135"/>
      <c r="F59" s="135" t="s">
        <v>1434</v>
      </c>
      <c r="G59" s="269">
        <v>0.81863599999999992</v>
      </c>
      <c r="H59" s="292" t="s">
        <v>1474</v>
      </c>
    </row>
    <row r="60" spans="2:8" outlineLevel="1" x14ac:dyDescent="0.35">
      <c r="B60" s="267" t="s">
        <v>1423</v>
      </c>
      <c r="C60" s="268" t="s">
        <v>1448</v>
      </c>
      <c r="D60" s="135" t="s">
        <v>1475</v>
      </c>
      <c r="E60" s="135"/>
      <c r="F60" s="135" t="s">
        <v>1434</v>
      </c>
      <c r="G60" s="269">
        <v>0.13722800000000002</v>
      </c>
      <c r="H60" s="292" t="s">
        <v>1476</v>
      </c>
    </row>
    <row r="61" spans="2:8" outlineLevel="1" x14ac:dyDescent="0.35">
      <c r="B61" s="267" t="s">
        <v>1426</v>
      </c>
      <c r="C61" s="268" t="s">
        <v>1432</v>
      </c>
      <c r="D61" s="135" t="s">
        <v>1477</v>
      </c>
      <c r="E61" s="135"/>
      <c r="F61" s="135" t="s">
        <v>1434</v>
      </c>
      <c r="G61" s="269">
        <v>0.81863599999999992</v>
      </c>
      <c r="H61" s="292" t="s">
        <v>1478</v>
      </c>
    </row>
    <row r="62" spans="2:8" outlineLevel="1" x14ac:dyDescent="0.35">
      <c r="B62" s="267" t="s">
        <v>1479</v>
      </c>
      <c r="C62" s="268" t="s">
        <v>1480</v>
      </c>
      <c r="D62" s="135" t="s">
        <v>1481</v>
      </c>
      <c r="E62" s="135"/>
      <c r="F62" s="135" t="s">
        <v>1434</v>
      </c>
      <c r="G62" s="269">
        <v>0.126581</v>
      </c>
      <c r="H62" s="292" t="s">
        <v>1482</v>
      </c>
    </row>
    <row r="63" spans="2:8" outlineLevel="1" x14ac:dyDescent="0.35">
      <c r="B63" s="267" t="s">
        <v>1426</v>
      </c>
      <c r="C63" s="268" t="s">
        <v>1483</v>
      </c>
      <c r="D63" s="135" t="s">
        <v>1484</v>
      </c>
      <c r="E63" s="135"/>
      <c r="F63" s="135" t="s">
        <v>1434</v>
      </c>
      <c r="G63" s="269">
        <v>0.98189000000000004</v>
      </c>
      <c r="H63" s="292" t="s">
        <v>1485</v>
      </c>
    </row>
    <row r="64" spans="2:8" outlineLevel="1" x14ac:dyDescent="0.35">
      <c r="B64" s="267" t="s">
        <v>1426</v>
      </c>
      <c r="C64" s="268" t="s">
        <v>1483</v>
      </c>
      <c r="D64" s="135" t="s">
        <v>1486</v>
      </c>
      <c r="E64" s="135"/>
      <c r="F64" s="135" t="s">
        <v>1434</v>
      </c>
      <c r="G64" s="269">
        <v>0.98189000000000004</v>
      </c>
      <c r="H64" s="292" t="s">
        <v>1487</v>
      </c>
    </row>
    <row r="65" spans="2:8" outlineLevel="1" x14ac:dyDescent="0.35">
      <c r="B65" s="267" t="s">
        <v>1426</v>
      </c>
      <c r="C65" s="268" t="s">
        <v>1483</v>
      </c>
      <c r="D65" s="135" t="s">
        <v>1488</v>
      </c>
      <c r="E65" s="135"/>
      <c r="F65" s="135" t="s">
        <v>1434</v>
      </c>
      <c r="G65" s="269">
        <v>0.61397699999999999</v>
      </c>
      <c r="H65" s="292" t="s">
        <v>1489</v>
      </c>
    </row>
    <row r="66" spans="2:8" outlineLevel="1" x14ac:dyDescent="0.35">
      <c r="B66" s="267" t="s">
        <v>1426</v>
      </c>
      <c r="C66" s="268" t="s">
        <v>1413</v>
      </c>
      <c r="D66" s="135" t="s">
        <v>1490</v>
      </c>
      <c r="E66" s="135"/>
      <c r="F66" s="135" t="s">
        <v>1434</v>
      </c>
      <c r="G66" s="269">
        <v>1.5686580000000001</v>
      </c>
      <c r="H66" s="292" t="s">
        <v>1491</v>
      </c>
    </row>
    <row r="67" spans="2:8" outlineLevel="1" x14ac:dyDescent="0.35">
      <c r="B67" s="267" t="s">
        <v>1426</v>
      </c>
      <c r="C67" s="268" t="s">
        <v>1413</v>
      </c>
      <c r="D67" s="135" t="s">
        <v>1492</v>
      </c>
      <c r="E67" s="135"/>
      <c r="F67" s="135" t="s">
        <v>1434</v>
      </c>
      <c r="G67" s="269">
        <v>1.5686580000000001</v>
      </c>
      <c r="H67" s="292" t="s">
        <v>1493</v>
      </c>
    </row>
    <row r="68" spans="2:8" outlineLevel="1" x14ac:dyDescent="0.35">
      <c r="B68" s="267" t="s">
        <v>1426</v>
      </c>
      <c r="C68" s="268" t="s">
        <v>1413</v>
      </c>
      <c r="D68" s="135" t="s">
        <v>1494</v>
      </c>
      <c r="E68" s="135"/>
      <c r="F68" s="135" t="s">
        <v>1434</v>
      </c>
      <c r="G68" s="269">
        <v>3.5572810000000001</v>
      </c>
      <c r="H68" s="292" t="s">
        <v>1495</v>
      </c>
    </row>
    <row r="69" spans="2:8" outlineLevel="1" x14ac:dyDescent="0.35">
      <c r="B69" s="267" t="s">
        <v>1426</v>
      </c>
      <c r="C69" s="268" t="s">
        <v>1413</v>
      </c>
      <c r="D69" s="135" t="s">
        <v>1496</v>
      </c>
      <c r="E69" s="135"/>
      <c r="F69" s="135" t="s">
        <v>1434</v>
      </c>
      <c r="G69" s="269">
        <v>3.5572810000000001</v>
      </c>
      <c r="H69" s="292" t="s">
        <v>1497</v>
      </c>
    </row>
    <row r="70" spans="2:8" outlineLevel="1" x14ac:dyDescent="0.35">
      <c r="B70" s="267" t="s">
        <v>1426</v>
      </c>
      <c r="C70" s="268" t="s">
        <v>1413</v>
      </c>
      <c r="D70" s="135" t="s">
        <v>1498</v>
      </c>
      <c r="E70" s="135"/>
      <c r="F70" s="135" t="s">
        <v>1434</v>
      </c>
      <c r="G70" s="269">
        <v>3.5572810000000001</v>
      </c>
      <c r="H70" s="292" t="s">
        <v>1499</v>
      </c>
    </row>
    <row r="71" spans="2:8" outlineLevel="1" x14ac:dyDescent="0.35">
      <c r="B71" s="267" t="s">
        <v>1426</v>
      </c>
      <c r="C71" s="268" t="s">
        <v>1413</v>
      </c>
      <c r="D71" s="135" t="s">
        <v>1500</v>
      </c>
      <c r="E71" s="135"/>
      <c r="F71" s="135" t="s">
        <v>1434</v>
      </c>
      <c r="G71" s="269">
        <v>3.5572810000000001</v>
      </c>
      <c r="H71" s="292" t="s">
        <v>1501</v>
      </c>
    </row>
    <row r="72" spans="2:8" outlineLevel="1" x14ac:dyDescent="0.35">
      <c r="B72" s="267" t="s">
        <v>1423</v>
      </c>
      <c r="C72" s="268" t="s">
        <v>1448</v>
      </c>
      <c r="D72" s="135" t="s">
        <v>1502</v>
      </c>
      <c r="E72" s="135"/>
      <c r="F72" s="135" t="s">
        <v>1434</v>
      </c>
      <c r="G72" s="269">
        <v>0.23068500000000003</v>
      </c>
      <c r="H72" s="292" t="s">
        <v>1503</v>
      </c>
    </row>
    <row r="73" spans="2:8" outlineLevel="1" x14ac:dyDescent="0.35">
      <c r="B73" s="267" t="s">
        <v>1426</v>
      </c>
      <c r="C73" s="268" t="s">
        <v>1413</v>
      </c>
      <c r="D73" s="135" t="s">
        <v>1504</v>
      </c>
      <c r="E73" s="135"/>
      <c r="F73" s="135" t="s">
        <v>1434</v>
      </c>
      <c r="G73" s="269">
        <v>3.5572810000000001</v>
      </c>
      <c r="H73" s="292" t="s">
        <v>1505</v>
      </c>
    </row>
    <row r="74" spans="2:8" outlineLevel="1" x14ac:dyDescent="0.35">
      <c r="B74" s="267" t="s">
        <v>1426</v>
      </c>
      <c r="C74" s="268" t="s">
        <v>1413</v>
      </c>
      <c r="D74" s="135" t="s">
        <v>1506</v>
      </c>
      <c r="E74" s="135"/>
      <c r="F74" s="135" t="s">
        <v>1434</v>
      </c>
      <c r="G74" s="269">
        <v>0.695604</v>
      </c>
      <c r="H74" s="292" t="s">
        <v>1507</v>
      </c>
    </row>
    <row r="75" spans="2:8" outlineLevel="1" x14ac:dyDescent="0.35">
      <c r="B75" s="267" t="s">
        <v>1423</v>
      </c>
      <c r="C75" s="268" t="s">
        <v>1448</v>
      </c>
      <c r="D75" s="135" t="s">
        <v>1508</v>
      </c>
      <c r="E75" s="135"/>
      <c r="F75" s="135" t="s">
        <v>1434</v>
      </c>
      <c r="G75" s="269">
        <v>0.36673</v>
      </c>
      <c r="H75" s="292" t="s">
        <v>1509</v>
      </c>
    </row>
    <row r="76" spans="2:8" outlineLevel="1" x14ac:dyDescent="0.35">
      <c r="B76" s="267" t="s">
        <v>1426</v>
      </c>
      <c r="C76" s="268" t="s">
        <v>1413</v>
      </c>
      <c r="D76" s="135" t="s">
        <v>1510</v>
      </c>
      <c r="E76" s="135"/>
      <c r="F76" s="135" t="s">
        <v>1434</v>
      </c>
      <c r="G76" s="269">
        <v>0.695604</v>
      </c>
      <c r="H76" s="292" t="s">
        <v>1511</v>
      </c>
    </row>
    <row r="77" spans="2:8" outlineLevel="1" x14ac:dyDescent="0.35">
      <c r="B77" s="267" t="s">
        <v>1426</v>
      </c>
      <c r="C77" s="268" t="s">
        <v>1413</v>
      </c>
      <c r="D77" s="135" t="s">
        <v>1512</v>
      </c>
      <c r="E77" s="135"/>
      <c r="F77" s="135" t="s">
        <v>1434</v>
      </c>
      <c r="G77" s="269">
        <v>0.59150000000000003</v>
      </c>
      <c r="H77" s="292" t="s">
        <v>1513</v>
      </c>
    </row>
    <row r="78" spans="2:8" outlineLevel="1" x14ac:dyDescent="0.35">
      <c r="B78" s="267" t="s">
        <v>1426</v>
      </c>
      <c r="C78" s="268" t="s">
        <v>1413</v>
      </c>
      <c r="D78" s="135" t="s">
        <v>1514</v>
      </c>
      <c r="E78" s="135"/>
      <c r="F78" s="135" t="s">
        <v>1434</v>
      </c>
      <c r="G78" s="269">
        <v>0.59150000000000003</v>
      </c>
      <c r="H78" s="292" t="s">
        <v>1515</v>
      </c>
    </row>
    <row r="79" spans="2:8" outlineLevel="1" x14ac:dyDescent="0.35">
      <c r="B79" s="267" t="s">
        <v>1423</v>
      </c>
      <c r="C79" s="268" t="s">
        <v>1448</v>
      </c>
      <c r="D79" s="135" t="s">
        <v>1516</v>
      </c>
      <c r="E79" s="135"/>
      <c r="F79" s="135" t="s">
        <v>1434</v>
      </c>
      <c r="G79" s="269">
        <v>0.30284800000000001</v>
      </c>
      <c r="H79" s="292" t="s">
        <v>1517</v>
      </c>
    </row>
    <row r="80" spans="2:8" outlineLevel="1" x14ac:dyDescent="0.35">
      <c r="B80" s="267" t="s">
        <v>1426</v>
      </c>
      <c r="C80" s="268" t="s">
        <v>1413</v>
      </c>
      <c r="D80" s="135" t="s">
        <v>1518</v>
      </c>
      <c r="E80" s="135"/>
      <c r="F80" s="135" t="s">
        <v>1434</v>
      </c>
      <c r="G80" s="269">
        <v>0.59150000000000003</v>
      </c>
      <c r="H80" s="292" t="s">
        <v>1519</v>
      </c>
    </row>
    <row r="81" spans="2:8" outlineLevel="1" x14ac:dyDescent="0.35">
      <c r="B81" s="267" t="s">
        <v>1426</v>
      </c>
      <c r="C81" s="268" t="s">
        <v>1413</v>
      </c>
      <c r="D81" s="135" t="s">
        <v>1520</v>
      </c>
      <c r="E81" s="135"/>
      <c r="F81" s="135" t="s">
        <v>1434</v>
      </c>
      <c r="G81" s="269">
        <v>0.59150000000000003</v>
      </c>
      <c r="H81" s="292" t="s">
        <v>1521</v>
      </c>
    </row>
    <row r="82" spans="2:8" outlineLevel="1" x14ac:dyDescent="0.35">
      <c r="B82" s="267" t="s">
        <v>1426</v>
      </c>
      <c r="C82" s="268" t="s">
        <v>1413</v>
      </c>
      <c r="D82" s="135" t="s">
        <v>1522</v>
      </c>
      <c r="E82" s="135"/>
      <c r="F82" s="135" t="s">
        <v>1434</v>
      </c>
      <c r="G82" s="269">
        <v>0.59150000000000003</v>
      </c>
      <c r="H82" s="292" t="s">
        <v>1523</v>
      </c>
    </row>
    <row r="83" spans="2:8" outlineLevel="1" x14ac:dyDescent="0.35">
      <c r="B83" s="267" t="s">
        <v>1426</v>
      </c>
      <c r="C83" s="268" t="s">
        <v>1413</v>
      </c>
      <c r="D83" s="135" t="s">
        <v>1524</v>
      </c>
      <c r="E83" s="135"/>
      <c r="F83" s="135" t="s">
        <v>1434</v>
      </c>
      <c r="G83" s="269">
        <v>0.59150000000000003</v>
      </c>
      <c r="H83" s="292" t="s">
        <v>1525</v>
      </c>
    </row>
    <row r="84" spans="2:8" outlineLevel="1" x14ac:dyDescent="0.35">
      <c r="B84" s="267" t="s">
        <v>1426</v>
      </c>
      <c r="C84" s="268" t="s">
        <v>1413</v>
      </c>
      <c r="D84" s="135" t="s">
        <v>1526</v>
      </c>
      <c r="E84" s="135"/>
      <c r="F84" s="135" t="s">
        <v>1434</v>
      </c>
      <c r="G84" s="269">
        <v>0.59150000000000003</v>
      </c>
      <c r="H84" s="292" t="s">
        <v>1527</v>
      </c>
    </row>
    <row r="85" spans="2:8" outlineLevel="1" x14ac:dyDescent="0.35">
      <c r="B85" s="267" t="s">
        <v>1423</v>
      </c>
      <c r="C85" s="268" t="s">
        <v>1448</v>
      </c>
      <c r="D85" s="135" t="s">
        <v>1528</v>
      </c>
      <c r="E85" s="135"/>
      <c r="F85" s="135" t="s">
        <v>1434</v>
      </c>
      <c r="G85" s="269">
        <v>0.28983500000000001</v>
      </c>
      <c r="H85" s="292" t="s">
        <v>1529</v>
      </c>
    </row>
    <row r="86" spans="2:8" outlineLevel="1" x14ac:dyDescent="0.35">
      <c r="B86" s="267" t="s">
        <v>1426</v>
      </c>
      <c r="C86" s="268" t="s">
        <v>1413</v>
      </c>
      <c r="D86" s="135" t="s">
        <v>1530</v>
      </c>
      <c r="E86" s="135"/>
      <c r="F86" s="135" t="s">
        <v>1434</v>
      </c>
      <c r="G86" s="269">
        <v>0.59150000000000003</v>
      </c>
      <c r="H86" s="292" t="s">
        <v>1531</v>
      </c>
    </row>
    <row r="87" spans="2:8" outlineLevel="1" x14ac:dyDescent="0.35">
      <c r="B87" s="267" t="s">
        <v>1426</v>
      </c>
      <c r="C87" s="268" t="s">
        <v>1413</v>
      </c>
      <c r="D87" s="135" t="s">
        <v>1532</v>
      </c>
      <c r="E87" s="135"/>
      <c r="F87" s="135" t="s">
        <v>1434</v>
      </c>
      <c r="G87" s="269">
        <v>0.59150000000000003</v>
      </c>
      <c r="H87" s="292" t="s">
        <v>1533</v>
      </c>
    </row>
    <row r="88" spans="2:8" outlineLevel="1" x14ac:dyDescent="0.35">
      <c r="B88" s="267" t="s">
        <v>1426</v>
      </c>
      <c r="C88" s="268" t="s">
        <v>1413</v>
      </c>
      <c r="D88" s="135" t="s">
        <v>1534</v>
      </c>
      <c r="E88" s="135"/>
      <c r="F88" s="135" t="s">
        <v>1434</v>
      </c>
      <c r="G88" s="269">
        <v>1.2338689999999999</v>
      </c>
      <c r="H88" s="292" t="s">
        <v>1535</v>
      </c>
    </row>
    <row r="89" spans="2:8" outlineLevel="1" x14ac:dyDescent="0.35">
      <c r="B89" s="267" t="s">
        <v>1423</v>
      </c>
      <c r="C89" s="268" t="s">
        <v>1448</v>
      </c>
      <c r="D89" s="135" t="s">
        <v>1536</v>
      </c>
      <c r="E89" s="135"/>
      <c r="F89" s="135" t="s">
        <v>1434</v>
      </c>
      <c r="G89" s="269">
        <v>0.28983500000000001</v>
      </c>
      <c r="H89" s="292" t="s">
        <v>1537</v>
      </c>
    </row>
    <row r="90" spans="2:8" outlineLevel="1" x14ac:dyDescent="0.35">
      <c r="B90" s="267" t="s">
        <v>1426</v>
      </c>
      <c r="C90" s="268" t="s">
        <v>1413</v>
      </c>
      <c r="D90" s="135" t="s">
        <v>1538</v>
      </c>
      <c r="E90" s="135"/>
      <c r="F90" s="135" t="s">
        <v>1434</v>
      </c>
      <c r="G90" s="269">
        <v>1.2338689999999999</v>
      </c>
      <c r="H90" s="292" t="s">
        <v>1539</v>
      </c>
    </row>
    <row r="91" spans="2:8" outlineLevel="1" x14ac:dyDescent="0.35">
      <c r="B91" s="267" t="s">
        <v>1423</v>
      </c>
      <c r="C91" s="268" t="s">
        <v>1448</v>
      </c>
      <c r="D91" s="135" t="s">
        <v>1540</v>
      </c>
      <c r="E91" s="135"/>
      <c r="F91" s="135" t="s">
        <v>1434</v>
      </c>
      <c r="G91" s="269">
        <v>0.28983500000000001</v>
      </c>
      <c r="H91" s="292" t="s">
        <v>1541</v>
      </c>
    </row>
    <row r="92" spans="2:8" outlineLevel="1" x14ac:dyDescent="0.35">
      <c r="B92" s="267" t="s">
        <v>1426</v>
      </c>
      <c r="C92" s="268" t="s">
        <v>1413</v>
      </c>
      <c r="D92" s="135" t="s">
        <v>1542</v>
      </c>
      <c r="E92" s="135"/>
      <c r="F92" s="135" t="s">
        <v>1434</v>
      </c>
      <c r="G92" s="269">
        <v>1.6928730000000001</v>
      </c>
      <c r="H92" s="292" t="s">
        <v>1543</v>
      </c>
    </row>
    <row r="93" spans="2:8" outlineLevel="1" x14ac:dyDescent="0.35">
      <c r="B93" s="267" t="s">
        <v>1426</v>
      </c>
      <c r="C93" s="268" t="s">
        <v>1413</v>
      </c>
      <c r="D93" s="135" t="s">
        <v>1544</v>
      </c>
      <c r="E93" s="135"/>
      <c r="F93" s="135" t="s">
        <v>1434</v>
      </c>
      <c r="G93" s="269">
        <v>1.6928730000000001</v>
      </c>
      <c r="H93" s="292" t="s">
        <v>1545</v>
      </c>
    </row>
    <row r="94" spans="2:8" outlineLevel="1" x14ac:dyDescent="0.35">
      <c r="B94" s="267" t="s">
        <v>1426</v>
      </c>
      <c r="C94" s="268" t="s">
        <v>1413</v>
      </c>
      <c r="D94" s="135" t="s">
        <v>1546</v>
      </c>
      <c r="E94" s="135"/>
      <c r="F94" s="135" t="s">
        <v>1434</v>
      </c>
      <c r="G94" s="269">
        <v>1.6928730000000001</v>
      </c>
      <c r="H94" s="292" t="s">
        <v>1547</v>
      </c>
    </row>
    <row r="95" spans="2:8" outlineLevel="1" x14ac:dyDescent="0.35">
      <c r="B95" s="267" t="s">
        <v>1426</v>
      </c>
      <c r="C95" s="268" t="s">
        <v>1413</v>
      </c>
      <c r="D95" s="135" t="s">
        <v>1548</v>
      </c>
      <c r="E95" s="135"/>
      <c r="F95" s="135" t="s">
        <v>1434</v>
      </c>
      <c r="G95" s="269">
        <v>1.6928730000000001</v>
      </c>
      <c r="H95" s="292" t="s">
        <v>1549</v>
      </c>
    </row>
    <row r="96" spans="2:8" outlineLevel="1" x14ac:dyDescent="0.35">
      <c r="B96" s="267" t="s">
        <v>1426</v>
      </c>
      <c r="C96" s="268" t="s">
        <v>1413</v>
      </c>
      <c r="D96" s="135" t="s">
        <v>1550</v>
      </c>
      <c r="E96" s="135"/>
      <c r="F96" s="135" t="s">
        <v>1434</v>
      </c>
      <c r="G96" s="269">
        <v>1.6928730000000001</v>
      </c>
      <c r="H96" s="292" t="s">
        <v>1551</v>
      </c>
    </row>
    <row r="97" spans="2:8" outlineLevel="1" x14ac:dyDescent="0.35">
      <c r="B97" s="267" t="s">
        <v>1426</v>
      </c>
      <c r="C97" s="268" t="s">
        <v>1413</v>
      </c>
      <c r="D97" s="135" t="s">
        <v>1552</v>
      </c>
      <c r="E97" s="135"/>
      <c r="F97" s="135" t="s">
        <v>1434</v>
      </c>
      <c r="G97" s="269">
        <v>1.6928730000000001</v>
      </c>
      <c r="H97" s="292" t="s">
        <v>1553</v>
      </c>
    </row>
    <row r="98" spans="2:8" outlineLevel="1" x14ac:dyDescent="0.35">
      <c r="B98" s="267" t="s">
        <v>1426</v>
      </c>
      <c r="C98" s="268" t="s">
        <v>1413</v>
      </c>
      <c r="D98" s="135" t="s">
        <v>1554</v>
      </c>
      <c r="E98" s="135"/>
      <c r="F98" s="135" t="s">
        <v>1434</v>
      </c>
      <c r="G98" s="269">
        <v>1.6928730000000001</v>
      </c>
      <c r="H98" s="292" t="s">
        <v>1555</v>
      </c>
    </row>
    <row r="99" spans="2:8" outlineLevel="1" x14ac:dyDescent="0.35">
      <c r="B99" s="267" t="s">
        <v>1423</v>
      </c>
      <c r="C99" s="268" t="s">
        <v>1448</v>
      </c>
      <c r="D99" s="135" t="s">
        <v>1556</v>
      </c>
      <c r="E99" s="135"/>
      <c r="F99" s="135" t="s">
        <v>1434</v>
      </c>
      <c r="G99" s="269">
        <v>0.28983500000000001</v>
      </c>
      <c r="H99" s="292" t="s">
        <v>1557</v>
      </c>
    </row>
    <row r="100" spans="2:8" outlineLevel="1" x14ac:dyDescent="0.35">
      <c r="B100" s="267" t="s">
        <v>1479</v>
      </c>
      <c r="C100" s="268" t="s">
        <v>1480</v>
      </c>
      <c r="D100" s="135" t="s">
        <v>1558</v>
      </c>
      <c r="E100" s="135"/>
      <c r="F100" s="135" t="s">
        <v>1434</v>
      </c>
      <c r="G100" s="269">
        <v>0.205842</v>
      </c>
      <c r="H100" s="292" t="s">
        <v>1559</v>
      </c>
    </row>
    <row r="101" spans="2:8" outlineLevel="1" x14ac:dyDescent="0.35">
      <c r="B101" s="267" t="s">
        <v>1479</v>
      </c>
      <c r="C101" s="268" t="s">
        <v>1480</v>
      </c>
      <c r="D101" s="135" t="s">
        <v>1560</v>
      </c>
      <c r="E101" s="135"/>
      <c r="F101" s="135" t="s">
        <v>1434</v>
      </c>
      <c r="G101" s="269">
        <v>0.205842</v>
      </c>
      <c r="H101" s="292" t="s">
        <v>1561</v>
      </c>
    </row>
    <row r="102" spans="2:8" outlineLevel="1" x14ac:dyDescent="0.35">
      <c r="B102" s="267" t="s">
        <v>1479</v>
      </c>
      <c r="C102" s="268" t="s">
        <v>1480</v>
      </c>
      <c r="D102" s="135" t="s">
        <v>1562</v>
      </c>
      <c r="E102" s="135"/>
      <c r="F102" s="135" t="s">
        <v>1434</v>
      </c>
      <c r="G102" s="269">
        <v>0.205842</v>
      </c>
      <c r="H102" s="292" t="s">
        <v>1563</v>
      </c>
    </row>
    <row r="103" spans="2:8" outlineLevel="1" x14ac:dyDescent="0.35">
      <c r="B103" s="267" t="s">
        <v>1479</v>
      </c>
      <c r="C103" s="268" t="s">
        <v>1480</v>
      </c>
      <c r="D103" s="135" t="s">
        <v>1564</v>
      </c>
      <c r="E103" s="135"/>
      <c r="F103" s="135" t="s">
        <v>1434</v>
      </c>
      <c r="G103" s="269">
        <v>0.16207100000000002</v>
      </c>
      <c r="H103" s="292" t="s">
        <v>1565</v>
      </c>
    </row>
    <row r="104" spans="2:8" outlineLevel="1" x14ac:dyDescent="0.35">
      <c r="B104" s="267" t="s">
        <v>1426</v>
      </c>
      <c r="C104" s="268" t="s">
        <v>1413</v>
      </c>
      <c r="D104" s="135" t="s">
        <v>1566</v>
      </c>
      <c r="E104" s="135"/>
      <c r="F104" s="135" t="s">
        <v>1434</v>
      </c>
      <c r="G104" s="269">
        <v>1.626625</v>
      </c>
      <c r="H104" s="292" t="s">
        <v>1567</v>
      </c>
    </row>
    <row r="105" spans="2:8" outlineLevel="1" x14ac:dyDescent="0.35">
      <c r="B105" s="267" t="s">
        <v>1426</v>
      </c>
      <c r="C105" s="268" t="s">
        <v>1413</v>
      </c>
      <c r="D105" s="135" t="s">
        <v>1568</v>
      </c>
      <c r="E105" s="135"/>
      <c r="F105" s="135" t="s">
        <v>1434</v>
      </c>
      <c r="G105" s="269">
        <v>0.35608299999999998</v>
      </c>
      <c r="H105" s="292" t="s">
        <v>1569</v>
      </c>
    </row>
    <row r="106" spans="2:8" outlineLevel="1" x14ac:dyDescent="0.35">
      <c r="B106" s="267" t="s">
        <v>1426</v>
      </c>
      <c r="C106" s="268" t="s">
        <v>1413</v>
      </c>
      <c r="D106" s="135" t="s">
        <v>1570</v>
      </c>
      <c r="E106" s="135"/>
      <c r="F106" s="135" t="s">
        <v>1434</v>
      </c>
      <c r="G106" s="269">
        <v>0.31586100000000006</v>
      </c>
      <c r="H106" s="292" t="s">
        <v>1571</v>
      </c>
    </row>
    <row r="107" spans="2:8" outlineLevel="1" x14ac:dyDescent="0.35">
      <c r="B107" s="267" t="s">
        <v>1426</v>
      </c>
      <c r="C107" s="268" t="s">
        <v>1413</v>
      </c>
      <c r="D107" s="135" t="s">
        <v>1572</v>
      </c>
      <c r="E107" s="135"/>
      <c r="F107" s="135" t="s">
        <v>1434</v>
      </c>
      <c r="G107" s="269">
        <v>0.69915300000000002</v>
      </c>
      <c r="H107" s="292" t="s">
        <v>1573</v>
      </c>
    </row>
    <row r="108" spans="2:8" outlineLevel="1" x14ac:dyDescent="0.35">
      <c r="B108" s="267" t="s">
        <v>1426</v>
      </c>
      <c r="C108" s="268" t="s">
        <v>1413</v>
      </c>
      <c r="D108" s="135" t="s">
        <v>1574</v>
      </c>
      <c r="E108" s="135"/>
      <c r="F108" s="135" t="s">
        <v>1434</v>
      </c>
      <c r="G108" s="269">
        <v>0.69915300000000002</v>
      </c>
      <c r="H108" s="292" t="s">
        <v>1575</v>
      </c>
    </row>
    <row r="109" spans="2:8" outlineLevel="1" x14ac:dyDescent="0.35">
      <c r="B109" s="267" t="s">
        <v>1426</v>
      </c>
      <c r="C109" s="268" t="s">
        <v>1413</v>
      </c>
      <c r="D109" s="135" t="s">
        <v>1576</v>
      </c>
      <c r="E109" s="135"/>
      <c r="F109" s="135" t="s">
        <v>1434</v>
      </c>
      <c r="G109" s="269">
        <v>0.69915300000000002</v>
      </c>
      <c r="H109" s="292" t="s">
        <v>1577</v>
      </c>
    </row>
    <row r="110" spans="2:8" outlineLevel="1" x14ac:dyDescent="0.35">
      <c r="B110" s="267" t="s">
        <v>1426</v>
      </c>
      <c r="C110" s="268" t="s">
        <v>1578</v>
      </c>
      <c r="D110" s="135" t="s">
        <v>1579</v>
      </c>
      <c r="E110" s="135"/>
      <c r="F110" s="135" t="s">
        <v>1434</v>
      </c>
      <c r="G110" s="269">
        <v>3.9015340000000003</v>
      </c>
      <c r="H110" s="292" t="s">
        <v>1580</v>
      </c>
    </row>
    <row r="111" spans="2:8" outlineLevel="1" x14ac:dyDescent="0.35">
      <c r="B111" s="267" t="s">
        <v>1426</v>
      </c>
      <c r="C111" s="268" t="s">
        <v>1578</v>
      </c>
      <c r="D111" s="135" t="s">
        <v>1581</v>
      </c>
      <c r="E111" s="135"/>
      <c r="F111" s="135" t="s">
        <v>1434</v>
      </c>
      <c r="G111" s="269">
        <v>3.9015340000000003</v>
      </c>
      <c r="H111" s="292" t="s">
        <v>1582</v>
      </c>
    </row>
    <row r="112" spans="2:8" outlineLevel="1" x14ac:dyDescent="0.35">
      <c r="B112" s="267" t="s">
        <v>1426</v>
      </c>
      <c r="C112" s="268" t="s">
        <v>1578</v>
      </c>
      <c r="D112" s="135" t="s">
        <v>1583</v>
      </c>
      <c r="E112" s="135"/>
      <c r="F112" s="135" t="s">
        <v>1434</v>
      </c>
      <c r="G112" s="269">
        <v>3.9015340000000003</v>
      </c>
      <c r="H112" s="292" t="s">
        <v>1584</v>
      </c>
    </row>
    <row r="113" spans="2:8" outlineLevel="1" x14ac:dyDescent="0.35">
      <c r="B113" s="267" t="s">
        <v>1426</v>
      </c>
      <c r="C113" s="268" t="s">
        <v>1578</v>
      </c>
      <c r="D113" s="135" t="s">
        <v>1585</v>
      </c>
      <c r="E113" s="135"/>
      <c r="F113" s="135" t="s">
        <v>1434</v>
      </c>
      <c r="G113" s="269">
        <v>1.626625</v>
      </c>
      <c r="H113" s="292" t="s">
        <v>1586</v>
      </c>
    </row>
    <row r="114" spans="2:8" outlineLevel="1" x14ac:dyDescent="0.35">
      <c r="B114" s="267" t="s">
        <v>1426</v>
      </c>
      <c r="C114" s="268" t="s">
        <v>1578</v>
      </c>
      <c r="D114" s="135" t="s">
        <v>1587</v>
      </c>
      <c r="E114" s="135"/>
      <c r="F114" s="135" t="s">
        <v>1434</v>
      </c>
      <c r="G114" s="269">
        <v>1.3852930000000001</v>
      </c>
      <c r="H114" s="292" t="s">
        <v>1588</v>
      </c>
    </row>
    <row r="115" spans="2:8" outlineLevel="1" x14ac:dyDescent="0.35">
      <c r="B115" s="267" t="s">
        <v>1426</v>
      </c>
      <c r="C115" s="268" t="s">
        <v>1578</v>
      </c>
      <c r="D115" s="135" t="s">
        <v>1589</v>
      </c>
      <c r="E115" s="135"/>
      <c r="F115" s="135" t="s">
        <v>1434</v>
      </c>
      <c r="G115" s="269">
        <v>1.3852930000000001</v>
      </c>
      <c r="H115" s="292" t="s">
        <v>1590</v>
      </c>
    </row>
    <row r="116" spans="2:8" outlineLevel="1" x14ac:dyDescent="0.35">
      <c r="B116" s="267" t="s">
        <v>1426</v>
      </c>
      <c r="C116" s="268" t="s">
        <v>1578</v>
      </c>
      <c r="D116" s="135" t="s">
        <v>1591</v>
      </c>
      <c r="E116" s="135"/>
      <c r="F116" s="135" t="s">
        <v>1434</v>
      </c>
      <c r="G116" s="269">
        <v>1.3852930000000001</v>
      </c>
      <c r="H116" s="292" t="s">
        <v>1592</v>
      </c>
    </row>
    <row r="117" spans="2:8" outlineLevel="1" x14ac:dyDescent="0.35">
      <c r="B117" s="267" t="s">
        <v>1426</v>
      </c>
      <c r="C117" s="268" t="s">
        <v>1578</v>
      </c>
      <c r="D117" s="135" t="s">
        <v>1593</v>
      </c>
      <c r="E117" s="135"/>
      <c r="F117" s="135" t="s">
        <v>1434</v>
      </c>
      <c r="G117" s="269">
        <v>1.626625</v>
      </c>
      <c r="H117" s="292" t="s">
        <v>1594</v>
      </c>
    </row>
    <row r="118" spans="2:8" outlineLevel="1" x14ac:dyDescent="0.35">
      <c r="B118" s="267" t="s">
        <v>1426</v>
      </c>
      <c r="C118" s="268" t="s">
        <v>1578</v>
      </c>
      <c r="D118" s="135" t="s">
        <v>1595</v>
      </c>
      <c r="E118" s="135"/>
      <c r="F118" s="135" t="s">
        <v>1434</v>
      </c>
      <c r="G118" s="269">
        <v>1.626625</v>
      </c>
      <c r="H118" s="292" t="s">
        <v>1596</v>
      </c>
    </row>
    <row r="119" spans="2:8" outlineLevel="1" x14ac:dyDescent="0.35">
      <c r="B119" s="267" t="s">
        <v>1423</v>
      </c>
      <c r="C119" s="268" t="s">
        <v>1448</v>
      </c>
      <c r="D119" s="135" t="s">
        <v>1597</v>
      </c>
      <c r="E119" s="135"/>
      <c r="F119" s="135" t="s">
        <v>1434</v>
      </c>
      <c r="G119" s="269">
        <v>0.28983500000000001</v>
      </c>
      <c r="H119" s="292" t="s">
        <v>1598</v>
      </c>
    </row>
    <row r="120" spans="2:8" outlineLevel="1" x14ac:dyDescent="0.35">
      <c r="B120" s="267" t="s">
        <v>1426</v>
      </c>
      <c r="C120" s="268" t="s">
        <v>1578</v>
      </c>
      <c r="D120" s="135" t="s">
        <v>1599</v>
      </c>
      <c r="E120" s="135"/>
      <c r="F120" s="135" t="s">
        <v>1434</v>
      </c>
      <c r="G120" s="269">
        <v>1.626625</v>
      </c>
      <c r="H120" s="292" t="s">
        <v>1600</v>
      </c>
    </row>
    <row r="121" spans="2:8" outlineLevel="1" x14ac:dyDescent="0.35">
      <c r="B121" s="267" t="s">
        <v>1426</v>
      </c>
      <c r="C121" s="268" t="s">
        <v>1578</v>
      </c>
      <c r="D121" s="135" t="s">
        <v>1601</v>
      </c>
      <c r="E121" s="135"/>
      <c r="F121" s="135" t="s">
        <v>1434</v>
      </c>
      <c r="G121" s="269">
        <v>1.626625</v>
      </c>
      <c r="H121" s="292" t="s">
        <v>1602</v>
      </c>
    </row>
    <row r="122" spans="2:8" outlineLevel="1" x14ac:dyDescent="0.35">
      <c r="B122" s="267" t="s">
        <v>1426</v>
      </c>
      <c r="C122" s="268" t="s">
        <v>1578</v>
      </c>
      <c r="D122" s="135" t="s">
        <v>1603</v>
      </c>
      <c r="E122" s="135"/>
      <c r="F122" s="135" t="s">
        <v>1434</v>
      </c>
      <c r="G122" s="269">
        <v>1.626625</v>
      </c>
      <c r="H122" s="292" t="s">
        <v>1604</v>
      </c>
    </row>
    <row r="123" spans="2:8" outlineLevel="1" x14ac:dyDescent="0.35">
      <c r="B123" s="267" t="s">
        <v>1426</v>
      </c>
      <c r="C123" s="268" t="s">
        <v>1578</v>
      </c>
      <c r="D123" s="135" t="s">
        <v>1605</v>
      </c>
      <c r="E123" s="135"/>
      <c r="F123" s="135" t="s">
        <v>1434</v>
      </c>
      <c r="G123" s="269">
        <v>1.626625</v>
      </c>
      <c r="H123" s="292" t="s">
        <v>1606</v>
      </c>
    </row>
    <row r="124" spans="2:8" outlineLevel="1" x14ac:dyDescent="0.35">
      <c r="B124" s="267" t="s">
        <v>1426</v>
      </c>
      <c r="C124" s="268" t="s">
        <v>1578</v>
      </c>
      <c r="D124" s="135" t="s">
        <v>1607</v>
      </c>
      <c r="E124" s="135"/>
      <c r="F124" s="135" t="s">
        <v>1434</v>
      </c>
      <c r="G124" s="269">
        <v>1.626625</v>
      </c>
      <c r="H124" s="292" t="s">
        <v>1608</v>
      </c>
    </row>
    <row r="125" spans="2:8" outlineLevel="1" x14ac:dyDescent="0.35">
      <c r="B125" s="267" t="s">
        <v>1426</v>
      </c>
      <c r="C125" s="268" t="s">
        <v>1578</v>
      </c>
      <c r="D125" s="135" t="s">
        <v>1609</v>
      </c>
      <c r="E125" s="135"/>
      <c r="F125" s="135" t="s">
        <v>1434</v>
      </c>
      <c r="G125" s="269">
        <v>0.31586100000000006</v>
      </c>
      <c r="H125" s="292" t="s">
        <v>1610</v>
      </c>
    </row>
    <row r="126" spans="2:8" outlineLevel="1" x14ac:dyDescent="0.35">
      <c r="B126" s="267" t="s">
        <v>1426</v>
      </c>
      <c r="C126" s="268" t="s">
        <v>1578</v>
      </c>
      <c r="D126" s="135" t="s">
        <v>1611</v>
      </c>
      <c r="E126" s="135"/>
      <c r="F126" s="135" t="s">
        <v>1434</v>
      </c>
      <c r="G126" s="269">
        <v>0.31586100000000006</v>
      </c>
      <c r="H126" s="292" t="s">
        <v>1612</v>
      </c>
    </row>
    <row r="127" spans="2:8" outlineLevel="1" x14ac:dyDescent="0.35">
      <c r="B127" s="267" t="s">
        <v>1426</v>
      </c>
      <c r="C127" s="268" t="s">
        <v>1578</v>
      </c>
      <c r="D127" s="135" t="s">
        <v>1613</v>
      </c>
      <c r="E127" s="135"/>
      <c r="F127" s="135" t="s">
        <v>1434</v>
      </c>
      <c r="G127" s="269">
        <v>0.31586100000000006</v>
      </c>
      <c r="H127" s="292" t="s">
        <v>1614</v>
      </c>
    </row>
    <row r="128" spans="2:8" outlineLevel="1" x14ac:dyDescent="0.35">
      <c r="B128" s="267" t="s">
        <v>1479</v>
      </c>
      <c r="C128" s="268" t="s">
        <v>1480</v>
      </c>
      <c r="D128" s="135" t="s">
        <v>1615</v>
      </c>
      <c r="E128" s="135"/>
      <c r="F128" s="135" t="s">
        <v>1434</v>
      </c>
      <c r="G128" s="269">
        <v>0.19874400000000003</v>
      </c>
      <c r="H128" s="292" t="s">
        <v>1616</v>
      </c>
    </row>
    <row r="129" spans="2:8" outlineLevel="1" x14ac:dyDescent="0.35">
      <c r="B129" s="267" t="s">
        <v>1479</v>
      </c>
      <c r="C129" s="268" t="s">
        <v>1480</v>
      </c>
      <c r="D129" s="135" t="s">
        <v>1617</v>
      </c>
      <c r="E129" s="135"/>
      <c r="F129" s="135" t="s">
        <v>1434</v>
      </c>
      <c r="G129" s="269">
        <v>0.19874400000000003</v>
      </c>
      <c r="H129" s="292" t="s">
        <v>1618</v>
      </c>
    </row>
    <row r="130" spans="2:8" outlineLevel="1" x14ac:dyDescent="0.35">
      <c r="B130" s="267" t="s">
        <v>1479</v>
      </c>
      <c r="C130" s="268" t="s">
        <v>1480</v>
      </c>
      <c r="D130" s="135" t="s">
        <v>1619</v>
      </c>
      <c r="E130" s="135"/>
      <c r="F130" s="135" t="s">
        <v>1434</v>
      </c>
      <c r="G130" s="269">
        <v>0.14787500000000001</v>
      </c>
      <c r="H130" s="292" t="s">
        <v>1620</v>
      </c>
    </row>
    <row r="131" spans="2:8" outlineLevel="1" x14ac:dyDescent="0.35">
      <c r="B131" s="267" t="s">
        <v>1479</v>
      </c>
      <c r="C131" s="268" t="s">
        <v>1480</v>
      </c>
      <c r="D131" s="135" t="s">
        <v>1621</v>
      </c>
      <c r="E131" s="135"/>
      <c r="F131" s="135" t="s">
        <v>1434</v>
      </c>
      <c r="G131" s="269">
        <v>0.14787500000000001</v>
      </c>
      <c r="H131" s="292" t="s">
        <v>1622</v>
      </c>
    </row>
    <row r="132" spans="2:8" outlineLevel="1" x14ac:dyDescent="0.35">
      <c r="B132" s="267" t="s">
        <v>1423</v>
      </c>
      <c r="C132" s="268" t="s">
        <v>1448</v>
      </c>
      <c r="D132" s="135" t="s">
        <v>1623</v>
      </c>
      <c r="E132" s="135"/>
      <c r="F132" s="135" t="s">
        <v>1434</v>
      </c>
      <c r="G132" s="269">
        <v>0.25789400000000001</v>
      </c>
      <c r="H132" s="292" t="s">
        <v>1624</v>
      </c>
    </row>
    <row r="133" spans="2:8" outlineLevel="1" x14ac:dyDescent="0.35">
      <c r="B133" s="267" t="s">
        <v>1423</v>
      </c>
      <c r="C133" s="268" t="s">
        <v>1448</v>
      </c>
      <c r="D133" s="135" t="s">
        <v>1625</v>
      </c>
      <c r="E133" s="135"/>
      <c r="F133" s="135" t="s">
        <v>1434</v>
      </c>
      <c r="G133" s="269">
        <v>0.23660000000000003</v>
      </c>
      <c r="H133" s="292" t="s">
        <v>1626</v>
      </c>
    </row>
    <row r="134" spans="2:8" outlineLevel="1" x14ac:dyDescent="0.35">
      <c r="B134" s="267" t="s">
        <v>1423</v>
      </c>
      <c r="C134" s="268" t="s">
        <v>1448</v>
      </c>
      <c r="D134" s="135" t="s">
        <v>1627</v>
      </c>
      <c r="E134" s="135"/>
      <c r="F134" s="135" t="s">
        <v>1434</v>
      </c>
      <c r="G134" s="269">
        <v>0.31941000000000003</v>
      </c>
      <c r="H134" s="292" t="s">
        <v>1628</v>
      </c>
    </row>
    <row r="135" spans="2:8" outlineLevel="1" x14ac:dyDescent="0.35">
      <c r="B135" s="267" t="s">
        <v>1423</v>
      </c>
      <c r="C135" s="268" t="s">
        <v>1448</v>
      </c>
      <c r="D135" s="135" t="s">
        <v>1629</v>
      </c>
      <c r="E135" s="135"/>
      <c r="F135" s="135" t="s">
        <v>1434</v>
      </c>
      <c r="G135" s="269">
        <v>0.28983500000000001</v>
      </c>
      <c r="H135" s="292" t="s">
        <v>1630</v>
      </c>
    </row>
    <row r="136" spans="2:8" outlineLevel="1" x14ac:dyDescent="0.35">
      <c r="B136" s="267" t="s">
        <v>1423</v>
      </c>
      <c r="C136" s="268" t="s">
        <v>1448</v>
      </c>
      <c r="D136" s="135" t="s">
        <v>1631</v>
      </c>
      <c r="E136" s="135"/>
      <c r="F136" s="135" t="s">
        <v>1434</v>
      </c>
      <c r="G136" s="269">
        <v>0.28983500000000001</v>
      </c>
      <c r="H136" s="292" t="s">
        <v>1632</v>
      </c>
    </row>
    <row r="137" spans="2:8" outlineLevel="1" x14ac:dyDescent="0.35">
      <c r="B137" s="267" t="s">
        <v>1423</v>
      </c>
      <c r="C137" s="268" t="s">
        <v>1448</v>
      </c>
      <c r="D137" s="135" t="s">
        <v>1633</v>
      </c>
      <c r="E137" s="135"/>
      <c r="F137" s="135" t="s">
        <v>1434</v>
      </c>
      <c r="G137" s="269">
        <v>0.28983500000000001</v>
      </c>
      <c r="H137" s="292" t="s">
        <v>1634</v>
      </c>
    </row>
    <row r="138" spans="2:8" outlineLevel="1" x14ac:dyDescent="0.35">
      <c r="B138" s="267" t="s">
        <v>1423</v>
      </c>
      <c r="C138" s="268" t="s">
        <v>1448</v>
      </c>
      <c r="D138" s="135" t="s">
        <v>1635</v>
      </c>
      <c r="E138" s="135"/>
      <c r="F138" s="135" t="s">
        <v>1434</v>
      </c>
      <c r="G138" s="269">
        <v>0.28983500000000001</v>
      </c>
      <c r="H138" s="292" t="s">
        <v>1636</v>
      </c>
    </row>
    <row r="139" spans="2:8" outlineLevel="1" x14ac:dyDescent="0.35">
      <c r="B139" s="267" t="s">
        <v>1479</v>
      </c>
      <c r="C139" s="268" t="s">
        <v>1480</v>
      </c>
      <c r="D139" s="135" t="s">
        <v>1637</v>
      </c>
      <c r="E139" s="135"/>
      <c r="F139" s="135" t="s">
        <v>1434</v>
      </c>
      <c r="G139" s="269">
        <v>0.14787500000000001</v>
      </c>
      <c r="H139" s="292" t="s">
        <v>1638</v>
      </c>
    </row>
    <row r="140" spans="2:8" outlineLevel="1" x14ac:dyDescent="0.35">
      <c r="B140" s="267" t="s">
        <v>1423</v>
      </c>
      <c r="C140" s="268" t="s">
        <v>1448</v>
      </c>
      <c r="D140" s="135" t="s">
        <v>1639</v>
      </c>
      <c r="E140" s="135"/>
      <c r="F140" s="135" t="s">
        <v>1434</v>
      </c>
      <c r="G140" s="269">
        <v>0.28983500000000001</v>
      </c>
      <c r="H140" s="292" t="s">
        <v>1640</v>
      </c>
    </row>
    <row r="141" spans="2:8" outlineLevel="1" x14ac:dyDescent="0.35">
      <c r="B141" s="267" t="s">
        <v>1423</v>
      </c>
      <c r="C141" s="268" t="s">
        <v>1448</v>
      </c>
      <c r="D141" s="135" t="s">
        <v>1641</v>
      </c>
      <c r="E141" s="135"/>
      <c r="F141" s="135" t="s">
        <v>1434</v>
      </c>
      <c r="G141" s="269">
        <v>0.28983500000000001</v>
      </c>
      <c r="H141" s="292" t="s">
        <v>1642</v>
      </c>
    </row>
    <row r="142" spans="2:8" outlineLevel="1" x14ac:dyDescent="0.35">
      <c r="B142" s="267" t="s">
        <v>1423</v>
      </c>
      <c r="C142" s="268" t="s">
        <v>1448</v>
      </c>
      <c r="D142" s="135" t="s">
        <v>1643</v>
      </c>
      <c r="E142" s="135"/>
      <c r="F142" s="135" t="s">
        <v>1434</v>
      </c>
      <c r="G142" s="269">
        <v>0.26617499999999999</v>
      </c>
      <c r="H142" s="292" t="s">
        <v>1644</v>
      </c>
    </row>
    <row r="143" spans="2:8" outlineLevel="1" x14ac:dyDescent="0.35">
      <c r="B143" s="267" t="s">
        <v>1423</v>
      </c>
      <c r="C143" s="268" t="s">
        <v>1448</v>
      </c>
      <c r="D143" s="135" t="s">
        <v>1645</v>
      </c>
      <c r="E143" s="135"/>
      <c r="F143" s="135" t="s">
        <v>1434</v>
      </c>
      <c r="G143" s="269">
        <v>0.35135100000000002</v>
      </c>
      <c r="H143" s="292" t="s">
        <v>1646</v>
      </c>
    </row>
    <row r="144" spans="2:8" outlineLevel="1" x14ac:dyDescent="0.35">
      <c r="B144" s="267" t="s">
        <v>1423</v>
      </c>
      <c r="C144" s="268" t="s">
        <v>1448</v>
      </c>
      <c r="D144" s="135" t="s">
        <v>1647</v>
      </c>
      <c r="E144" s="135"/>
      <c r="F144" s="135" t="s">
        <v>1434</v>
      </c>
      <c r="G144" s="269">
        <v>0.28983500000000001</v>
      </c>
      <c r="H144" s="292" t="s">
        <v>1648</v>
      </c>
    </row>
    <row r="145" spans="2:8" outlineLevel="1" x14ac:dyDescent="0.35">
      <c r="B145" s="267" t="s">
        <v>1479</v>
      </c>
      <c r="C145" s="268" t="s">
        <v>1480</v>
      </c>
      <c r="D145" s="135" t="s">
        <v>1649</v>
      </c>
      <c r="E145" s="135"/>
      <c r="F145" s="135" t="s">
        <v>1434</v>
      </c>
      <c r="G145" s="269">
        <v>0.14787500000000001</v>
      </c>
      <c r="H145" s="292" t="s">
        <v>1650</v>
      </c>
    </row>
    <row r="146" spans="2:8" outlineLevel="1" x14ac:dyDescent="0.35">
      <c r="B146" s="267" t="s">
        <v>1423</v>
      </c>
      <c r="C146" s="268" t="s">
        <v>1414</v>
      </c>
      <c r="D146" s="135" t="s">
        <v>1651</v>
      </c>
      <c r="E146" s="135"/>
      <c r="F146" s="135" t="s">
        <v>1434</v>
      </c>
      <c r="G146" s="269">
        <v>0.81863599999999992</v>
      </c>
      <c r="H146" s="292" t="s">
        <v>1652</v>
      </c>
    </row>
    <row r="147" spans="2:8" outlineLevel="1" x14ac:dyDescent="0.35">
      <c r="B147" s="267" t="s">
        <v>1423</v>
      </c>
      <c r="C147" s="268" t="s">
        <v>1414</v>
      </c>
      <c r="D147" s="135" t="s">
        <v>1653</v>
      </c>
      <c r="E147" s="135"/>
      <c r="F147" s="135" t="s">
        <v>1434</v>
      </c>
      <c r="G147" s="269">
        <v>1.132131</v>
      </c>
      <c r="H147" s="292" t="s">
        <v>1654</v>
      </c>
    </row>
    <row r="148" spans="2:8" outlineLevel="1" x14ac:dyDescent="0.35">
      <c r="B148" s="267" t="s">
        <v>1423</v>
      </c>
      <c r="C148" s="268" t="s">
        <v>1414</v>
      </c>
      <c r="D148" s="135" t="s">
        <v>1655</v>
      </c>
      <c r="E148" s="135"/>
      <c r="F148" s="135" t="s">
        <v>1434</v>
      </c>
      <c r="G148" s="269">
        <v>1.5591940000000002</v>
      </c>
      <c r="H148" s="292" t="s">
        <v>1656</v>
      </c>
    </row>
    <row r="149" spans="2:8" outlineLevel="1" x14ac:dyDescent="0.35">
      <c r="B149" s="267" t="s">
        <v>1423</v>
      </c>
      <c r="C149" s="268" t="s">
        <v>1414</v>
      </c>
      <c r="D149" s="135" t="s">
        <v>1657</v>
      </c>
      <c r="E149" s="135"/>
      <c r="F149" s="135" t="s">
        <v>1434</v>
      </c>
      <c r="G149" s="269">
        <v>1.083628</v>
      </c>
      <c r="H149" s="292" t="s">
        <v>1658</v>
      </c>
    </row>
    <row r="150" spans="2:8" outlineLevel="1" x14ac:dyDescent="0.35">
      <c r="B150" s="267" t="s">
        <v>1423</v>
      </c>
      <c r="C150" s="268" t="s">
        <v>1414</v>
      </c>
      <c r="D150" s="135" t="s">
        <v>1659</v>
      </c>
      <c r="E150" s="135"/>
      <c r="F150" s="135" t="s">
        <v>1434</v>
      </c>
      <c r="G150" s="269">
        <v>0.84466200000000002</v>
      </c>
      <c r="H150" s="292" t="s">
        <v>1660</v>
      </c>
    </row>
    <row r="151" spans="2:8" outlineLevel="1" x14ac:dyDescent="0.35">
      <c r="B151" s="267" t="s">
        <v>1423</v>
      </c>
      <c r="C151" s="268" t="s">
        <v>1414</v>
      </c>
      <c r="D151" s="135" t="s">
        <v>1661</v>
      </c>
      <c r="E151" s="135"/>
      <c r="F151" s="135" t="s">
        <v>1434</v>
      </c>
      <c r="G151" s="269">
        <v>0.51342200000000005</v>
      </c>
      <c r="H151" s="292" t="s">
        <v>1662</v>
      </c>
    </row>
    <row r="152" spans="2:8" outlineLevel="1" x14ac:dyDescent="0.35">
      <c r="B152" s="267" t="s">
        <v>1423</v>
      </c>
      <c r="C152" s="268" t="s">
        <v>1414</v>
      </c>
      <c r="D152" s="135" t="s">
        <v>1663</v>
      </c>
      <c r="E152" s="135"/>
      <c r="F152" s="135" t="s">
        <v>1434</v>
      </c>
      <c r="G152" s="269">
        <v>0.47083400000000003</v>
      </c>
      <c r="H152" s="292" t="s">
        <v>1664</v>
      </c>
    </row>
    <row r="153" spans="2:8" outlineLevel="1" x14ac:dyDescent="0.35">
      <c r="B153" s="267" t="s">
        <v>1479</v>
      </c>
      <c r="C153" s="268" t="s">
        <v>1480</v>
      </c>
      <c r="D153" s="135" t="s">
        <v>1665</v>
      </c>
      <c r="E153" s="135"/>
      <c r="F153" s="135" t="s">
        <v>1434</v>
      </c>
      <c r="G153" s="269">
        <v>0.14787500000000001</v>
      </c>
      <c r="H153" s="292" t="s">
        <v>1666</v>
      </c>
    </row>
    <row r="154" spans="2:8" outlineLevel="1" x14ac:dyDescent="0.35">
      <c r="B154" s="267" t="s">
        <v>1423</v>
      </c>
      <c r="C154" s="268" t="s">
        <v>1414</v>
      </c>
      <c r="D154" s="135" t="s">
        <v>1667</v>
      </c>
      <c r="E154" s="135"/>
      <c r="F154" s="135" t="s">
        <v>1434</v>
      </c>
      <c r="G154" s="269">
        <v>4.5640140000000002</v>
      </c>
      <c r="H154" s="292" t="s">
        <v>1668</v>
      </c>
    </row>
    <row r="155" spans="2:8" outlineLevel="1" x14ac:dyDescent="0.35">
      <c r="B155" s="267" t="s">
        <v>1423</v>
      </c>
      <c r="C155" s="268" t="s">
        <v>1414</v>
      </c>
      <c r="D155" s="135" t="s">
        <v>1669</v>
      </c>
      <c r="E155" s="135"/>
      <c r="F155" s="135" t="s">
        <v>1434</v>
      </c>
      <c r="G155" s="269">
        <v>0.81272100000000014</v>
      </c>
      <c r="H155" s="292" t="s">
        <v>1670</v>
      </c>
    </row>
    <row r="156" spans="2:8" outlineLevel="1" x14ac:dyDescent="0.35">
      <c r="B156" s="267" t="s">
        <v>1479</v>
      </c>
      <c r="C156" s="268" t="s">
        <v>1480</v>
      </c>
      <c r="D156" s="135" t="s">
        <v>1671</v>
      </c>
      <c r="E156" s="135"/>
      <c r="F156" s="135" t="s">
        <v>1434</v>
      </c>
      <c r="G156" s="269">
        <v>0.14787500000000001</v>
      </c>
      <c r="H156" s="292" t="s">
        <v>1672</v>
      </c>
    </row>
    <row r="157" spans="2:8" outlineLevel="1" x14ac:dyDescent="0.35">
      <c r="B157" s="267" t="s">
        <v>1479</v>
      </c>
      <c r="C157" s="268" t="s">
        <v>1480</v>
      </c>
      <c r="D157" s="135" t="s">
        <v>1673</v>
      </c>
      <c r="E157" s="135"/>
      <c r="F157" s="135" t="s">
        <v>1434</v>
      </c>
      <c r="G157" s="269">
        <v>0.14787500000000001</v>
      </c>
      <c r="H157" s="292" t="s">
        <v>1674</v>
      </c>
    </row>
    <row r="158" spans="2:8" outlineLevel="1" x14ac:dyDescent="0.35">
      <c r="B158" s="267" t="s">
        <v>1423</v>
      </c>
      <c r="C158" s="268" t="s">
        <v>1414</v>
      </c>
      <c r="D158" s="135" t="s">
        <v>1675</v>
      </c>
      <c r="E158" s="135"/>
      <c r="F158" s="135" t="s">
        <v>1434</v>
      </c>
      <c r="G158" s="269">
        <v>0.43889300000000003</v>
      </c>
      <c r="H158" s="292" t="s">
        <v>1676</v>
      </c>
    </row>
    <row r="159" spans="2:8" outlineLevel="1" x14ac:dyDescent="0.35">
      <c r="B159" s="267" t="s">
        <v>1423</v>
      </c>
      <c r="C159" s="268" t="s">
        <v>1414</v>
      </c>
      <c r="D159" s="135" t="s">
        <v>1677</v>
      </c>
      <c r="E159" s="135"/>
      <c r="F159" s="135" t="s">
        <v>1434</v>
      </c>
      <c r="G159" s="269">
        <v>0.43889300000000003</v>
      </c>
      <c r="H159" s="292" t="s">
        <v>1678</v>
      </c>
    </row>
    <row r="160" spans="2:8" outlineLevel="1" x14ac:dyDescent="0.35">
      <c r="B160" s="267" t="s">
        <v>1479</v>
      </c>
      <c r="C160" s="268" t="s">
        <v>1480</v>
      </c>
      <c r="D160" s="135" t="s">
        <v>1679</v>
      </c>
      <c r="E160" s="135"/>
      <c r="F160" s="135" t="s">
        <v>1434</v>
      </c>
      <c r="G160" s="269">
        <v>0.14787500000000001</v>
      </c>
      <c r="H160" s="292" t="s">
        <v>1680</v>
      </c>
    </row>
    <row r="161" spans="2:8" outlineLevel="1" x14ac:dyDescent="0.35">
      <c r="B161" s="267" t="s">
        <v>1479</v>
      </c>
      <c r="C161" s="268" t="s">
        <v>1480</v>
      </c>
      <c r="D161" s="135" t="s">
        <v>1681</v>
      </c>
      <c r="E161" s="135"/>
      <c r="F161" s="135" t="s">
        <v>1434</v>
      </c>
      <c r="G161" s="269">
        <v>0.14787500000000001</v>
      </c>
      <c r="H161" s="292" t="s">
        <v>1682</v>
      </c>
    </row>
    <row r="162" spans="2:8" outlineLevel="1" x14ac:dyDescent="0.35">
      <c r="B162" s="267" t="s">
        <v>1423</v>
      </c>
      <c r="C162" s="268" t="s">
        <v>1414</v>
      </c>
      <c r="D162" s="135" t="s">
        <v>1683</v>
      </c>
      <c r="E162" s="135"/>
      <c r="F162" s="135" t="s">
        <v>1434</v>
      </c>
      <c r="G162" s="269">
        <v>0.43179499999999998</v>
      </c>
      <c r="H162" s="292" t="s">
        <v>1684</v>
      </c>
    </row>
    <row r="163" spans="2:8" outlineLevel="1" x14ac:dyDescent="0.35">
      <c r="B163" s="267" t="s">
        <v>1423</v>
      </c>
      <c r="C163" s="268" t="s">
        <v>1414</v>
      </c>
      <c r="D163" s="135" t="s">
        <v>1685</v>
      </c>
      <c r="E163" s="135"/>
      <c r="F163" s="135" t="s">
        <v>1434</v>
      </c>
      <c r="G163" s="269">
        <v>2.0276619999999999</v>
      </c>
      <c r="H163" s="292" t="s">
        <v>1686</v>
      </c>
    </row>
    <row r="164" spans="2:8" outlineLevel="1" x14ac:dyDescent="0.35">
      <c r="B164" s="267" t="s">
        <v>1423</v>
      </c>
      <c r="C164" s="268" t="s">
        <v>1414</v>
      </c>
      <c r="D164" s="135" t="s">
        <v>1687</v>
      </c>
      <c r="E164" s="135"/>
      <c r="F164" s="135" t="s">
        <v>1434</v>
      </c>
      <c r="G164" s="269">
        <v>2.0276619999999999</v>
      </c>
      <c r="H164" s="292" t="s">
        <v>1688</v>
      </c>
    </row>
    <row r="165" spans="2:8" outlineLevel="1" x14ac:dyDescent="0.35">
      <c r="B165" s="267" t="s">
        <v>1423</v>
      </c>
      <c r="C165" s="268" t="s">
        <v>1414</v>
      </c>
      <c r="D165" s="135" t="s">
        <v>1689</v>
      </c>
      <c r="E165" s="135"/>
      <c r="F165" s="135" t="s">
        <v>1434</v>
      </c>
      <c r="G165" s="269">
        <v>0.53234999999999999</v>
      </c>
      <c r="H165" s="292" t="s">
        <v>1690</v>
      </c>
    </row>
    <row r="166" spans="2:8" outlineLevel="1" x14ac:dyDescent="0.35">
      <c r="B166" s="267" t="s">
        <v>1423</v>
      </c>
      <c r="C166" s="268" t="s">
        <v>1414</v>
      </c>
      <c r="D166" s="135" t="s">
        <v>1691</v>
      </c>
      <c r="E166" s="135"/>
      <c r="F166" s="135" t="s">
        <v>1434</v>
      </c>
      <c r="G166" s="269">
        <v>0.64946700000000013</v>
      </c>
      <c r="H166" s="292" t="s">
        <v>1692</v>
      </c>
    </row>
    <row r="167" spans="2:8" outlineLevel="1" x14ac:dyDescent="0.35">
      <c r="B167" s="267" t="s">
        <v>1423</v>
      </c>
      <c r="C167" s="268" t="s">
        <v>1414</v>
      </c>
      <c r="D167" s="135" t="s">
        <v>1693</v>
      </c>
      <c r="E167" s="135"/>
      <c r="F167" s="135" t="s">
        <v>1434</v>
      </c>
      <c r="G167" s="269">
        <v>0.43179499999999998</v>
      </c>
      <c r="H167" s="292" t="s">
        <v>1694</v>
      </c>
    </row>
    <row r="168" spans="2:8" outlineLevel="1" x14ac:dyDescent="0.35">
      <c r="B168" s="267" t="s">
        <v>1423</v>
      </c>
      <c r="C168" s="268" t="s">
        <v>1414</v>
      </c>
      <c r="D168" s="135" t="s">
        <v>1695</v>
      </c>
      <c r="E168" s="135"/>
      <c r="F168" s="135" t="s">
        <v>1434</v>
      </c>
      <c r="G168" s="269">
        <v>0.49094500000000002</v>
      </c>
      <c r="H168" s="292" t="s">
        <v>1696</v>
      </c>
    </row>
    <row r="169" spans="2:8" outlineLevel="1" x14ac:dyDescent="0.35">
      <c r="B169" s="267" t="s">
        <v>1423</v>
      </c>
      <c r="C169" s="268" t="s">
        <v>1697</v>
      </c>
      <c r="D169" s="135" t="s">
        <v>1698</v>
      </c>
      <c r="E169" s="135"/>
      <c r="F169" s="135" t="s">
        <v>1434</v>
      </c>
      <c r="G169" s="269">
        <v>0.89434800000000003</v>
      </c>
      <c r="H169" s="292" t="s">
        <v>1699</v>
      </c>
    </row>
    <row r="170" spans="2:8" outlineLevel="1" x14ac:dyDescent="0.35">
      <c r="B170" s="267" t="s">
        <v>1423</v>
      </c>
      <c r="C170" s="268" t="s">
        <v>1697</v>
      </c>
      <c r="D170" s="135" t="s">
        <v>1700</v>
      </c>
      <c r="E170" s="135"/>
      <c r="F170" s="135" t="s">
        <v>1434</v>
      </c>
      <c r="G170" s="269">
        <v>1.2291369999999999</v>
      </c>
      <c r="H170" s="292" t="s">
        <v>1701</v>
      </c>
    </row>
    <row r="171" spans="2:8" outlineLevel="1" x14ac:dyDescent="0.35">
      <c r="B171" s="267" t="s">
        <v>1423</v>
      </c>
      <c r="C171" s="268" t="s">
        <v>1697</v>
      </c>
      <c r="D171" s="135" t="s">
        <v>1702</v>
      </c>
      <c r="E171" s="135"/>
      <c r="F171" s="135" t="s">
        <v>1434</v>
      </c>
      <c r="G171" s="269">
        <v>1.0031840000000001</v>
      </c>
      <c r="H171" s="292" t="s">
        <v>1703</v>
      </c>
    </row>
    <row r="172" spans="2:8" outlineLevel="1" x14ac:dyDescent="0.35">
      <c r="B172" s="267" t="s">
        <v>1423</v>
      </c>
      <c r="C172" s="268" t="s">
        <v>1697</v>
      </c>
      <c r="D172" s="135" t="s">
        <v>1704</v>
      </c>
      <c r="E172" s="135"/>
      <c r="F172" s="135" t="s">
        <v>1434</v>
      </c>
      <c r="G172" s="269">
        <v>1.4160510000000002</v>
      </c>
      <c r="H172" s="292" t="s">
        <v>1705</v>
      </c>
    </row>
    <row r="173" spans="2:8" outlineLevel="1" x14ac:dyDescent="0.35">
      <c r="B173" s="267" t="s">
        <v>1423</v>
      </c>
      <c r="C173" s="268" t="s">
        <v>1697</v>
      </c>
      <c r="D173" s="135" t="s">
        <v>1706</v>
      </c>
      <c r="E173" s="135"/>
      <c r="F173" s="135" t="s">
        <v>1434</v>
      </c>
      <c r="G173" s="269">
        <v>1.634906</v>
      </c>
      <c r="H173" s="292" t="s">
        <v>1707</v>
      </c>
    </row>
    <row r="174" spans="2:8" outlineLevel="1" x14ac:dyDescent="0.35">
      <c r="B174" s="267" t="s">
        <v>1423</v>
      </c>
      <c r="C174" s="268" t="s">
        <v>1697</v>
      </c>
      <c r="D174" s="135" t="s">
        <v>1708</v>
      </c>
      <c r="E174" s="135"/>
      <c r="F174" s="135" t="s">
        <v>1434</v>
      </c>
      <c r="G174" s="269">
        <v>1.3214110000000001</v>
      </c>
      <c r="H174" s="292" t="s">
        <v>1709</v>
      </c>
    </row>
    <row r="175" spans="2:8" outlineLevel="1" x14ac:dyDescent="0.35">
      <c r="B175" s="267" t="s">
        <v>1423</v>
      </c>
      <c r="C175" s="268" t="s">
        <v>1697</v>
      </c>
      <c r="D175" s="135" t="s">
        <v>1710</v>
      </c>
      <c r="E175" s="135"/>
      <c r="F175" s="135" t="s">
        <v>1434</v>
      </c>
      <c r="G175" s="269">
        <v>1.7863300000000002</v>
      </c>
      <c r="H175" s="292" t="s">
        <v>1711</v>
      </c>
    </row>
    <row r="176" spans="2:8" outlineLevel="1" x14ac:dyDescent="0.35">
      <c r="B176" s="267" t="s">
        <v>1423</v>
      </c>
      <c r="C176" s="268" t="s">
        <v>1697</v>
      </c>
      <c r="D176" s="135" t="s">
        <v>1712</v>
      </c>
      <c r="E176" s="135"/>
      <c r="F176" s="135" t="s">
        <v>1434</v>
      </c>
      <c r="G176" s="269">
        <v>1.7863300000000002</v>
      </c>
      <c r="H176" s="292" t="s">
        <v>1713</v>
      </c>
    </row>
    <row r="177" spans="2:8" outlineLevel="1" x14ac:dyDescent="0.35">
      <c r="B177" s="267" t="s">
        <v>1423</v>
      </c>
      <c r="C177" s="268" t="s">
        <v>1697</v>
      </c>
      <c r="D177" s="135" t="s">
        <v>1714</v>
      </c>
      <c r="E177" s="135"/>
      <c r="F177" s="135" t="s">
        <v>1434</v>
      </c>
      <c r="G177" s="269">
        <v>1.7863300000000002</v>
      </c>
      <c r="H177" s="292" t="s">
        <v>1715</v>
      </c>
    </row>
    <row r="178" spans="2:8" outlineLevel="1" x14ac:dyDescent="0.35">
      <c r="B178" s="267" t="s">
        <v>1423</v>
      </c>
      <c r="C178" s="268" t="s">
        <v>1697</v>
      </c>
      <c r="D178" s="135" t="s">
        <v>1716</v>
      </c>
      <c r="E178" s="135"/>
      <c r="F178" s="135" t="s">
        <v>1434</v>
      </c>
      <c r="G178" s="269">
        <v>2.5020450000000003</v>
      </c>
      <c r="H178" s="292" t="s">
        <v>1717</v>
      </c>
    </row>
    <row r="179" spans="2:8" outlineLevel="1" x14ac:dyDescent="0.35">
      <c r="B179" s="267" t="s">
        <v>1423</v>
      </c>
      <c r="C179" s="268" t="s">
        <v>1697</v>
      </c>
      <c r="D179" s="135" t="s">
        <v>1718</v>
      </c>
      <c r="E179" s="135"/>
      <c r="F179" s="135" t="s">
        <v>1434</v>
      </c>
      <c r="G179" s="269">
        <v>2.5020450000000003</v>
      </c>
      <c r="H179" s="292" t="s">
        <v>1719</v>
      </c>
    </row>
    <row r="180" spans="2:8" outlineLevel="1" x14ac:dyDescent="0.35">
      <c r="B180" s="267" t="s">
        <v>1423</v>
      </c>
      <c r="C180" s="268" t="s">
        <v>1697</v>
      </c>
      <c r="D180" s="135" t="s">
        <v>1720</v>
      </c>
      <c r="E180" s="135"/>
      <c r="F180" s="135" t="s">
        <v>1434</v>
      </c>
      <c r="G180" s="269">
        <v>2.5020450000000003</v>
      </c>
      <c r="H180" s="292" t="s">
        <v>1721</v>
      </c>
    </row>
    <row r="181" spans="2:8" outlineLevel="1" x14ac:dyDescent="0.35">
      <c r="B181" s="267" t="s">
        <v>1423</v>
      </c>
      <c r="C181" s="268" t="s">
        <v>1697</v>
      </c>
      <c r="D181" s="135" t="s">
        <v>1722</v>
      </c>
      <c r="E181" s="135"/>
      <c r="F181" s="135" t="s">
        <v>1434</v>
      </c>
      <c r="G181" s="269">
        <v>0.64710100000000004</v>
      </c>
      <c r="H181" s="292" t="s">
        <v>1723</v>
      </c>
    </row>
    <row r="182" spans="2:8" outlineLevel="1" x14ac:dyDescent="0.35">
      <c r="B182" s="267" t="s">
        <v>1423</v>
      </c>
      <c r="C182" s="268" t="s">
        <v>1697</v>
      </c>
      <c r="D182" s="135" t="s">
        <v>1724</v>
      </c>
      <c r="E182" s="135"/>
      <c r="F182" s="135" t="s">
        <v>1434</v>
      </c>
      <c r="G182" s="269">
        <v>0.30758000000000002</v>
      </c>
      <c r="H182" s="292" t="s">
        <v>1725</v>
      </c>
    </row>
    <row r="183" spans="2:8" outlineLevel="1" x14ac:dyDescent="0.35">
      <c r="B183" s="267" t="s">
        <v>1423</v>
      </c>
      <c r="C183" s="268" t="s">
        <v>1697</v>
      </c>
      <c r="D183" s="135" t="s">
        <v>1726</v>
      </c>
      <c r="E183" s="135"/>
      <c r="F183" s="135" t="s">
        <v>1434</v>
      </c>
      <c r="G183" s="269">
        <v>0.126581</v>
      </c>
      <c r="H183" s="292" t="s">
        <v>1727</v>
      </c>
    </row>
    <row r="184" spans="2:8" outlineLevel="1" x14ac:dyDescent="0.35">
      <c r="B184" s="267" t="s">
        <v>1423</v>
      </c>
      <c r="C184" s="268" t="s">
        <v>1697</v>
      </c>
      <c r="D184" s="135" t="s">
        <v>1728</v>
      </c>
      <c r="E184" s="135"/>
      <c r="F184" s="135" t="s">
        <v>1434</v>
      </c>
      <c r="G184" s="269">
        <v>0.10055500000000001</v>
      </c>
      <c r="H184" s="292" t="s">
        <v>1729</v>
      </c>
    </row>
    <row r="185" spans="2:8" outlineLevel="1" x14ac:dyDescent="0.35">
      <c r="B185" s="267" t="s">
        <v>1423</v>
      </c>
      <c r="C185" s="268" t="s">
        <v>1697</v>
      </c>
      <c r="D185" s="135" t="s">
        <v>1730</v>
      </c>
      <c r="E185" s="135"/>
      <c r="F185" s="135" t="s">
        <v>1434</v>
      </c>
      <c r="G185" s="269">
        <v>0.55482699999999996</v>
      </c>
      <c r="H185" s="292" t="s">
        <v>1731</v>
      </c>
    </row>
    <row r="186" spans="2:8" outlineLevel="1" x14ac:dyDescent="0.35">
      <c r="B186" s="267" t="s">
        <v>1423</v>
      </c>
      <c r="C186" s="268" t="s">
        <v>1697</v>
      </c>
      <c r="D186" s="135" t="s">
        <v>1732</v>
      </c>
      <c r="E186" s="135"/>
      <c r="F186" s="135" t="s">
        <v>1434</v>
      </c>
      <c r="G186" s="269">
        <v>0.47911500000000007</v>
      </c>
      <c r="H186" s="292" t="s">
        <v>1733</v>
      </c>
    </row>
    <row r="187" spans="2:8" outlineLevel="1" x14ac:dyDescent="0.35">
      <c r="B187" s="267" t="s">
        <v>1423</v>
      </c>
      <c r="C187" s="268" t="s">
        <v>1697</v>
      </c>
      <c r="D187" s="135" t="s">
        <v>1734</v>
      </c>
      <c r="E187" s="135"/>
      <c r="F187" s="135" t="s">
        <v>1434</v>
      </c>
      <c r="G187" s="269">
        <v>0.47911500000000007</v>
      </c>
      <c r="H187" s="292" t="s">
        <v>1735</v>
      </c>
    </row>
    <row r="188" spans="2:8" outlineLevel="1" x14ac:dyDescent="0.35">
      <c r="B188" s="267" t="s">
        <v>1423</v>
      </c>
      <c r="C188" s="268" t="s">
        <v>1697</v>
      </c>
      <c r="D188" s="135" t="s">
        <v>1736</v>
      </c>
      <c r="E188" s="135"/>
      <c r="F188" s="135" t="s">
        <v>1434</v>
      </c>
      <c r="G188" s="269">
        <v>0.47911500000000007</v>
      </c>
      <c r="H188" s="292" t="s">
        <v>1737</v>
      </c>
    </row>
    <row r="189" spans="2:8" outlineLevel="1" x14ac:dyDescent="0.35">
      <c r="B189" s="267" t="s">
        <v>1423</v>
      </c>
      <c r="C189" s="268" t="s">
        <v>1697</v>
      </c>
      <c r="D189" s="135" t="s">
        <v>1738</v>
      </c>
      <c r="E189" s="135"/>
      <c r="F189" s="135" t="s">
        <v>1434</v>
      </c>
      <c r="G189" s="269">
        <v>0.92747200000000007</v>
      </c>
      <c r="H189" s="292" t="s">
        <v>1739</v>
      </c>
    </row>
    <row r="190" spans="2:8" outlineLevel="1" x14ac:dyDescent="0.35">
      <c r="B190" s="267" t="s">
        <v>1423</v>
      </c>
      <c r="C190" s="268" t="s">
        <v>1697</v>
      </c>
      <c r="D190" s="135" t="s">
        <v>1740</v>
      </c>
      <c r="E190" s="135"/>
      <c r="F190" s="135" t="s">
        <v>1434</v>
      </c>
      <c r="G190" s="269">
        <v>0.67076099999999994</v>
      </c>
      <c r="H190" s="292" t="s">
        <v>1741</v>
      </c>
    </row>
    <row r="191" spans="2:8" outlineLevel="1" x14ac:dyDescent="0.35">
      <c r="B191" s="267" t="s">
        <v>1423</v>
      </c>
      <c r="C191" s="268" t="s">
        <v>1697</v>
      </c>
      <c r="D191" s="135" t="s">
        <v>1742</v>
      </c>
      <c r="E191" s="135"/>
      <c r="F191" s="135" t="s">
        <v>1434</v>
      </c>
      <c r="G191" s="269">
        <v>0.67076099999999994</v>
      </c>
      <c r="H191" s="292" t="s">
        <v>1743</v>
      </c>
    </row>
    <row r="192" spans="2:8" outlineLevel="1" x14ac:dyDescent="0.35">
      <c r="B192" s="267" t="s">
        <v>1423</v>
      </c>
      <c r="C192" s="268" t="s">
        <v>1697</v>
      </c>
      <c r="D192" s="135" t="s">
        <v>1744</v>
      </c>
      <c r="E192" s="135"/>
      <c r="F192" s="135" t="s">
        <v>1434</v>
      </c>
      <c r="G192" s="269">
        <v>0.82218499999999994</v>
      </c>
      <c r="H192" s="292" t="s">
        <v>1745</v>
      </c>
    </row>
    <row r="193" spans="2:8" outlineLevel="1" x14ac:dyDescent="0.35">
      <c r="B193" s="267" t="s">
        <v>1423</v>
      </c>
      <c r="C193" s="268" t="s">
        <v>1697</v>
      </c>
      <c r="D193" s="135" t="s">
        <v>1746</v>
      </c>
      <c r="E193" s="135"/>
      <c r="F193" s="135" t="s">
        <v>1434</v>
      </c>
      <c r="G193" s="269">
        <v>0.62225800000000009</v>
      </c>
      <c r="H193" s="292" t="s">
        <v>1747</v>
      </c>
    </row>
    <row r="194" spans="2:8" outlineLevel="1" x14ac:dyDescent="0.35">
      <c r="B194" s="267" t="s">
        <v>1423</v>
      </c>
      <c r="C194" s="268" t="s">
        <v>1697</v>
      </c>
      <c r="D194" s="135" t="s">
        <v>1748</v>
      </c>
      <c r="E194" s="135"/>
      <c r="F194" s="135" t="s">
        <v>1434</v>
      </c>
      <c r="G194" s="269">
        <v>0.62225800000000009</v>
      </c>
      <c r="H194" s="292" t="s">
        <v>1749</v>
      </c>
    </row>
    <row r="195" spans="2:8" outlineLevel="1" x14ac:dyDescent="0.35">
      <c r="B195" s="267" t="s">
        <v>1423</v>
      </c>
      <c r="C195" s="268" t="s">
        <v>1697</v>
      </c>
      <c r="D195" s="135" t="s">
        <v>1750</v>
      </c>
      <c r="E195" s="135"/>
      <c r="F195" s="135" t="s">
        <v>1434</v>
      </c>
      <c r="G195" s="269">
        <v>0.32414200000000004</v>
      </c>
      <c r="H195" s="292" t="s">
        <v>1751</v>
      </c>
    </row>
    <row r="196" spans="2:8" outlineLevel="1" x14ac:dyDescent="0.35">
      <c r="B196" s="267" t="s">
        <v>1479</v>
      </c>
      <c r="C196" s="268" t="s">
        <v>1480</v>
      </c>
      <c r="D196" s="135" t="s">
        <v>1752</v>
      </c>
      <c r="E196" s="135"/>
      <c r="F196" s="135" t="s">
        <v>1434</v>
      </c>
      <c r="G196" s="269">
        <v>0.14787500000000001</v>
      </c>
      <c r="H196" s="292" t="s">
        <v>1753</v>
      </c>
    </row>
    <row r="197" spans="2:8" outlineLevel="1" x14ac:dyDescent="0.35">
      <c r="B197" s="267" t="s">
        <v>1479</v>
      </c>
      <c r="C197" s="268" t="s">
        <v>1480</v>
      </c>
      <c r="D197" s="135" t="s">
        <v>1754</v>
      </c>
      <c r="E197" s="135"/>
      <c r="F197" s="135" t="s">
        <v>1434</v>
      </c>
      <c r="G197" s="269">
        <v>0.14787500000000001</v>
      </c>
      <c r="H197" s="292" t="s">
        <v>1755</v>
      </c>
    </row>
    <row r="198" spans="2:8" outlineLevel="1" x14ac:dyDescent="0.35">
      <c r="B198" s="267" t="s">
        <v>1423</v>
      </c>
      <c r="C198" s="268" t="s">
        <v>1697</v>
      </c>
      <c r="D198" s="135" t="s">
        <v>1756</v>
      </c>
      <c r="E198" s="135"/>
      <c r="F198" s="135" t="s">
        <v>1434</v>
      </c>
      <c r="G198" s="269">
        <v>0.26854100000000003</v>
      </c>
      <c r="H198" s="292" t="s">
        <v>1757</v>
      </c>
    </row>
    <row r="199" spans="2:8" outlineLevel="1" x14ac:dyDescent="0.35">
      <c r="B199" s="267" t="s">
        <v>1423</v>
      </c>
      <c r="C199" s="268" t="s">
        <v>1424</v>
      </c>
      <c r="D199" s="135" t="s">
        <v>1758</v>
      </c>
      <c r="E199" s="135"/>
      <c r="F199" s="135" t="s">
        <v>1434</v>
      </c>
      <c r="G199" s="269">
        <v>0.58676800000000007</v>
      </c>
      <c r="H199" s="292" t="s">
        <v>1759</v>
      </c>
    </row>
    <row r="200" spans="2:8" outlineLevel="1" x14ac:dyDescent="0.35">
      <c r="B200" s="267" t="s">
        <v>1423</v>
      </c>
      <c r="C200" s="268" t="s">
        <v>1424</v>
      </c>
      <c r="D200" s="135" t="s">
        <v>1760</v>
      </c>
      <c r="E200" s="135"/>
      <c r="F200" s="135" t="s">
        <v>1434</v>
      </c>
      <c r="G200" s="269">
        <v>0.35016799999999998</v>
      </c>
      <c r="H200" s="292" t="s">
        <v>1761</v>
      </c>
    </row>
    <row r="201" spans="2:8" outlineLevel="1" x14ac:dyDescent="0.35">
      <c r="B201" s="267" t="s">
        <v>1423</v>
      </c>
      <c r="C201" s="268" t="s">
        <v>1424</v>
      </c>
      <c r="D201" s="135" t="s">
        <v>1425</v>
      </c>
      <c r="E201" s="135"/>
      <c r="F201" s="135" t="s">
        <v>1434</v>
      </c>
      <c r="G201" s="269">
        <v>0.132496</v>
      </c>
      <c r="H201" s="292" t="s">
        <v>1762</v>
      </c>
    </row>
    <row r="202" spans="2:8" outlineLevel="1" x14ac:dyDescent="0.35">
      <c r="B202" s="267" t="s">
        <v>1423</v>
      </c>
      <c r="C202" s="268" t="s">
        <v>1424</v>
      </c>
      <c r="D202" s="135" t="s">
        <v>1763</v>
      </c>
      <c r="E202" s="135"/>
      <c r="F202" s="135" t="s">
        <v>1434</v>
      </c>
      <c r="G202" s="269">
        <v>0.16088800000000003</v>
      </c>
      <c r="H202" s="292" t="s">
        <v>1764</v>
      </c>
    </row>
    <row r="203" spans="2:8" outlineLevel="1" x14ac:dyDescent="0.35">
      <c r="B203" s="267" t="s">
        <v>1423</v>
      </c>
      <c r="C203" s="268" t="s">
        <v>1424</v>
      </c>
      <c r="D203" s="135" t="s">
        <v>1765</v>
      </c>
      <c r="E203" s="135"/>
      <c r="F203" s="135" t="s">
        <v>1434</v>
      </c>
      <c r="G203" s="269">
        <v>0.14669200000000002</v>
      </c>
      <c r="H203" s="292" t="s">
        <v>1766</v>
      </c>
    </row>
    <row r="204" spans="2:8" outlineLevel="1" x14ac:dyDescent="0.35">
      <c r="B204" s="267" t="s">
        <v>1423</v>
      </c>
      <c r="C204" s="268" t="s">
        <v>1424</v>
      </c>
      <c r="D204" s="135" t="s">
        <v>1767</v>
      </c>
      <c r="E204" s="135"/>
      <c r="F204" s="135" t="s">
        <v>1434</v>
      </c>
      <c r="G204" s="269">
        <v>0.19756100000000001</v>
      </c>
      <c r="H204" s="292" t="s">
        <v>1768</v>
      </c>
    </row>
    <row r="205" spans="2:8" outlineLevel="1" x14ac:dyDescent="0.35">
      <c r="B205" s="267" t="s">
        <v>1423</v>
      </c>
      <c r="C205" s="268" t="s">
        <v>1424</v>
      </c>
      <c r="D205" s="135" t="s">
        <v>1769</v>
      </c>
      <c r="E205" s="135"/>
      <c r="F205" s="135" t="s">
        <v>1434</v>
      </c>
      <c r="G205" s="269">
        <v>0.31822700000000004</v>
      </c>
      <c r="H205" s="292" t="s">
        <v>1770</v>
      </c>
    </row>
    <row r="206" spans="2:8" outlineLevel="1" x14ac:dyDescent="0.35">
      <c r="B206" s="267" t="s">
        <v>1423</v>
      </c>
      <c r="C206" s="268" t="s">
        <v>1424</v>
      </c>
      <c r="D206" s="135" t="s">
        <v>1771</v>
      </c>
      <c r="E206" s="135"/>
      <c r="F206" s="135" t="s">
        <v>1434</v>
      </c>
      <c r="G206" s="269">
        <v>0.19756100000000001</v>
      </c>
      <c r="H206" s="292" t="s">
        <v>1772</v>
      </c>
    </row>
    <row r="207" spans="2:8" outlineLevel="1" x14ac:dyDescent="0.35">
      <c r="B207" s="267" t="s">
        <v>1423</v>
      </c>
      <c r="C207" s="268" t="s">
        <v>1424</v>
      </c>
      <c r="D207" s="135" t="s">
        <v>1773</v>
      </c>
      <c r="E207" s="135"/>
      <c r="F207" s="135" t="s">
        <v>1434</v>
      </c>
      <c r="G207" s="269">
        <v>0.19756100000000001</v>
      </c>
      <c r="H207" s="292" t="s">
        <v>1774</v>
      </c>
    </row>
    <row r="208" spans="2:8" outlineLevel="1" x14ac:dyDescent="0.35">
      <c r="B208" s="267" t="s">
        <v>1423</v>
      </c>
      <c r="C208" s="268" t="s">
        <v>1424</v>
      </c>
      <c r="D208" s="135" t="s">
        <v>1775</v>
      </c>
      <c r="E208" s="135"/>
      <c r="F208" s="135" t="s">
        <v>1434</v>
      </c>
      <c r="G208" s="269">
        <v>0.186914</v>
      </c>
      <c r="H208" s="292" t="s">
        <v>1776</v>
      </c>
    </row>
    <row r="209" spans="2:8" outlineLevel="1" x14ac:dyDescent="0.35">
      <c r="B209" s="267" t="s">
        <v>1423</v>
      </c>
      <c r="C209" s="268" t="s">
        <v>1424</v>
      </c>
      <c r="D209" s="135" t="s">
        <v>1777</v>
      </c>
      <c r="E209" s="135"/>
      <c r="F209" s="135" t="s">
        <v>1434</v>
      </c>
      <c r="G209" s="269">
        <v>0.19756100000000001</v>
      </c>
      <c r="H209" s="292" t="s">
        <v>1778</v>
      </c>
    </row>
    <row r="210" spans="2:8" outlineLevel="1" x14ac:dyDescent="0.35">
      <c r="B210" s="267" t="s">
        <v>1423</v>
      </c>
      <c r="C210" s="268" t="s">
        <v>1424</v>
      </c>
      <c r="D210" s="135" t="s">
        <v>1779</v>
      </c>
      <c r="E210" s="135"/>
      <c r="F210" s="135" t="s">
        <v>1434</v>
      </c>
      <c r="G210" s="269">
        <v>0.167986</v>
      </c>
      <c r="H210" s="292" t="s">
        <v>1780</v>
      </c>
    </row>
    <row r="211" spans="2:8" outlineLevel="1" x14ac:dyDescent="0.35">
      <c r="B211" s="267" t="s">
        <v>1423</v>
      </c>
      <c r="C211" s="268" t="s">
        <v>1424</v>
      </c>
      <c r="D211" s="135" t="s">
        <v>1781</v>
      </c>
      <c r="E211" s="135"/>
      <c r="F211" s="135" t="s">
        <v>1434</v>
      </c>
      <c r="G211" s="269">
        <v>7.0980000000000001E-2</v>
      </c>
      <c r="H211" s="292" t="s">
        <v>1782</v>
      </c>
    </row>
    <row r="212" spans="2:8" outlineLevel="1" x14ac:dyDescent="0.35">
      <c r="B212" s="267" t="s">
        <v>1423</v>
      </c>
      <c r="C212" s="268" t="s">
        <v>1424</v>
      </c>
      <c r="D212" s="135" t="s">
        <v>1783</v>
      </c>
      <c r="E212" s="135"/>
      <c r="F212" s="135" t="s">
        <v>1434</v>
      </c>
      <c r="G212" s="269">
        <v>0.136045</v>
      </c>
      <c r="H212" s="292" t="s">
        <v>1784</v>
      </c>
    </row>
    <row r="213" spans="2:8" outlineLevel="1" x14ac:dyDescent="0.35">
      <c r="B213" s="267" t="s">
        <v>1423</v>
      </c>
      <c r="C213" s="268" t="s">
        <v>1424</v>
      </c>
      <c r="D213" s="135" t="s">
        <v>1785</v>
      </c>
      <c r="E213" s="135"/>
      <c r="F213" s="135" t="s">
        <v>1434</v>
      </c>
      <c r="G213" s="269">
        <v>8.5176000000000002E-2</v>
      </c>
      <c r="H213" s="292" t="s">
        <v>1786</v>
      </c>
    </row>
    <row r="214" spans="2:8" outlineLevel="1" x14ac:dyDescent="0.35">
      <c r="B214" s="267" t="s">
        <v>1423</v>
      </c>
      <c r="C214" s="268" t="s">
        <v>1424</v>
      </c>
      <c r="D214" s="135" t="s">
        <v>1787</v>
      </c>
      <c r="E214" s="135"/>
      <c r="F214" s="135" t="s">
        <v>1434</v>
      </c>
      <c r="G214" s="269">
        <v>0.13722800000000002</v>
      </c>
      <c r="H214" s="292" t="s">
        <v>1788</v>
      </c>
    </row>
    <row r="215" spans="2:8" outlineLevel="1" x14ac:dyDescent="0.35">
      <c r="B215" s="267" t="s">
        <v>1423</v>
      </c>
      <c r="C215" s="268" t="s">
        <v>1424</v>
      </c>
      <c r="D215" s="135" t="s">
        <v>1789</v>
      </c>
      <c r="E215" s="135"/>
      <c r="F215" s="135" t="s">
        <v>1434</v>
      </c>
      <c r="G215" s="269">
        <v>0.11001900000000001</v>
      </c>
      <c r="H215" s="292" t="s">
        <v>1790</v>
      </c>
    </row>
    <row r="216" spans="2:8" outlineLevel="1" x14ac:dyDescent="0.35">
      <c r="B216" s="267" t="s">
        <v>1423</v>
      </c>
      <c r="C216" s="268" t="s">
        <v>1424</v>
      </c>
      <c r="D216" s="135" t="s">
        <v>1791</v>
      </c>
      <c r="E216" s="135"/>
      <c r="F216" s="135" t="s">
        <v>1434</v>
      </c>
      <c r="G216" s="269">
        <v>0.15852200000000002</v>
      </c>
      <c r="H216" s="292" t="s">
        <v>1792</v>
      </c>
    </row>
    <row r="217" spans="2:8" outlineLevel="1" x14ac:dyDescent="0.35">
      <c r="B217" s="267" t="s">
        <v>1423</v>
      </c>
      <c r="C217" s="268" t="s">
        <v>1424</v>
      </c>
      <c r="D217" s="135" t="s">
        <v>1793</v>
      </c>
      <c r="E217" s="135"/>
      <c r="F217" s="135" t="s">
        <v>1434</v>
      </c>
      <c r="G217" s="269">
        <v>0.51460499999999998</v>
      </c>
      <c r="H217" s="292" t="s">
        <v>1794</v>
      </c>
    </row>
    <row r="218" spans="2:8" outlineLevel="1" x14ac:dyDescent="0.35">
      <c r="B218" s="267" t="s">
        <v>1423</v>
      </c>
      <c r="C218" s="268" t="s">
        <v>1424</v>
      </c>
      <c r="D218" s="135" t="s">
        <v>1795</v>
      </c>
      <c r="E218" s="135"/>
      <c r="F218" s="135" t="s">
        <v>1434</v>
      </c>
      <c r="G218" s="269">
        <v>0.29575000000000001</v>
      </c>
      <c r="H218" s="292" t="s">
        <v>1796</v>
      </c>
    </row>
    <row r="219" spans="2:8" outlineLevel="1" x14ac:dyDescent="0.35">
      <c r="B219" s="267" t="s">
        <v>1423</v>
      </c>
      <c r="C219" s="268" t="s">
        <v>1424</v>
      </c>
      <c r="D219" s="135" t="s">
        <v>1797</v>
      </c>
      <c r="E219" s="135"/>
      <c r="F219" s="135" t="s">
        <v>1434</v>
      </c>
      <c r="G219" s="269">
        <v>0.29575000000000001</v>
      </c>
      <c r="H219" s="292" t="s">
        <v>1798</v>
      </c>
    </row>
    <row r="220" spans="2:8" outlineLevel="1" x14ac:dyDescent="0.35">
      <c r="B220" s="267" t="s">
        <v>1423</v>
      </c>
      <c r="C220" s="268" t="s">
        <v>1424</v>
      </c>
      <c r="D220" s="135" t="s">
        <v>1799</v>
      </c>
      <c r="E220" s="135"/>
      <c r="F220" s="135" t="s">
        <v>1434</v>
      </c>
      <c r="G220" s="269">
        <v>0.29575000000000001</v>
      </c>
      <c r="H220" s="292" t="s">
        <v>1800</v>
      </c>
    </row>
    <row r="221" spans="2:8" outlineLevel="1" x14ac:dyDescent="0.35">
      <c r="B221" s="267" t="s">
        <v>1423</v>
      </c>
      <c r="C221" s="268" t="s">
        <v>1424</v>
      </c>
      <c r="D221" s="135" t="s">
        <v>1801</v>
      </c>
      <c r="E221" s="135"/>
      <c r="F221" s="135" t="s">
        <v>1434</v>
      </c>
      <c r="G221" s="269">
        <v>0.35489999999999999</v>
      </c>
      <c r="H221" s="292" t="s">
        <v>1802</v>
      </c>
    </row>
    <row r="222" spans="2:8" outlineLevel="1" x14ac:dyDescent="0.35">
      <c r="B222" s="267" t="s">
        <v>1423</v>
      </c>
      <c r="C222" s="268" t="s">
        <v>1424</v>
      </c>
      <c r="D222" s="135" t="s">
        <v>1803</v>
      </c>
      <c r="E222" s="135"/>
      <c r="F222" s="135" t="s">
        <v>1434</v>
      </c>
      <c r="G222" s="269">
        <v>0.26972400000000002</v>
      </c>
      <c r="H222" s="292" t="s">
        <v>1804</v>
      </c>
    </row>
    <row r="223" spans="2:8" outlineLevel="1" x14ac:dyDescent="0.35">
      <c r="B223" s="267" t="s">
        <v>1423</v>
      </c>
      <c r="C223" s="268" t="s">
        <v>1424</v>
      </c>
      <c r="D223" s="135" t="s">
        <v>1805</v>
      </c>
      <c r="E223" s="135"/>
      <c r="F223" s="135" t="s">
        <v>1434</v>
      </c>
      <c r="G223" s="269">
        <v>0.33124000000000003</v>
      </c>
      <c r="H223" s="292" t="s">
        <v>1806</v>
      </c>
    </row>
    <row r="224" spans="2:8" outlineLevel="1" x14ac:dyDescent="0.35">
      <c r="B224" s="267" t="s">
        <v>1423</v>
      </c>
      <c r="C224" s="268" t="s">
        <v>1424</v>
      </c>
      <c r="D224" s="135" t="s">
        <v>1807</v>
      </c>
      <c r="E224" s="135"/>
      <c r="F224" s="135" t="s">
        <v>1434</v>
      </c>
      <c r="G224" s="269">
        <v>0.28392000000000001</v>
      </c>
      <c r="H224" s="292" t="s">
        <v>1808</v>
      </c>
    </row>
    <row r="225" spans="2:8" outlineLevel="1" x14ac:dyDescent="0.35">
      <c r="B225" s="267" t="s">
        <v>1423</v>
      </c>
      <c r="C225" s="268" t="s">
        <v>1424</v>
      </c>
      <c r="D225" s="135" t="s">
        <v>1809</v>
      </c>
      <c r="E225" s="135"/>
      <c r="F225" s="135" t="s">
        <v>1434</v>
      </c>
      <c r="G225" s="269">
        <v>0.18099899999999999</v>
      </c>
      <c r="H225" s="292" t="s">
        <v>1810</v>
      </c>
    </row>
    <row r="226" spans="2:8" outlineLevel="1" x14ac:dyDescent="0.35">
      <c r="B226" s="267" t="s">
        <v>1423</v>
      </c>
      <c r="C226" s="268" t="s">
        <v>1424</v>
      </c>
      <c r="D226" s="135" t="s">
        <v>1811</v>
      </c>
      <c r="E226" s="135"/>
      <c r="F226" s="135" t="s">
        <v>1434</v>
      </c>
      <c r="G226" s="269">
        <v>0.37146200000000001</v>
      </c>
      <c r="H226" s="292" t="s">
        <v>1812</v>
      </c>
    </row>
    <row r="227" spans="2:8" outlineLevel="1" x14ac:dyDescent="0.35">
      <c r="B227" s="267" t="s">
        <v>1423</v>
      </c>
      <c r="C227" s="268" t="s">
        <v>1424</v>
      </c>
      <c r="D227" s="135" t="s">
        <v>1813</v>
      </c>
      <c r="E227" s="135"/>
      <c r="F227" s="135" t="s">
        <v>1434</v>
      </c>
      <c r="G227" s="269">
        <v>0.42469699999999999</v>
      </c>
      <c r="H227" s="292" t="s">
        <v>1814</v>
      </c>
    </row>
    <row r="228" spans="2:8" outlineLevel="1" x14ac:dyDescent="0.35">
      <c r="B228" s="267" t="s">
        <v>1423</v>
      </c>
      <c r="C228" s="268" t="s">
        <v>1424</v>
      </c>
      <c r="D228" s="135" t="s">
        <v>1815</v>
      </c>
      <c r="E228" s="135"/>
      <c r="F228" s="135" t="s">
        <v>1434</v>
      </c>
      <c r="G228" s="269">
        <v>0.30876300000000001</v>
      </c>
      <c r="H228" s="292" t="s">
        <v>1816</v>
      </c>
    </row>
    <row r="229" spans="2:8" outlineLevel="1" x14ac:dyDescent="0.35">
      <c r="B229" s="267" t="s">
        <v>1423</v>
      </c>
      <c r="C229" s="268" t="s">
        <v>1424</v>
      </c>
      <c r="D229" s="135" t="s">
        <v>1815</v>
      </c>
      <c r="E229" s="135"/>
      <c r="F229" s="135" t="s">
        <v>1434</v>
      </c>
      <c r="G229" s="269">
        <v>0.30876300000000001</v>
      </c>
      <c r="H229" s="292" t="s">
        <v>1817</v>
      </c>
    </row>
    <row r="230" spans="2:8" outlineLevel="1" x14ac:dyDescent="0.35">
      <c r="B230" s="267" t="s">
        <v>1423</v>
      </c>
      <c r="C230" s="268" t="s">
        <v>1424</v>
      </c>
      <c r="D230" s="135" t="s">
        <v>1818</v>
      </c>
      <c r="E230" s="135"/>
      <c r="F230" s="135" t="s">
        <v>1434</v>
      </c>
      <c r="G230" s="269">
        <v>0.208208</v>
      </c>
      <c r="H230" s="292" t="s">
        <v>1819</v>
      </c>
    </row>
    <row r="231" spans="2:8" outlineLevel="1" x14ac:dyDescent="0.35">
      <c r="B231" s="267" t="s">
        <v>1423</v>
      </c>
      <c r="C231" s="268" t="s">
        <v>1424</v>
      </c>
      <c r="D231" s="135" t="s">
        <v>1820</v>
      </c>
      <c r="E231" s="135"/>
      <c r="F231" s="135" t="s">
        <v>1434</v>
      </c>
      <c r="G231" s="269">
        <v>0.33715499999999998</v>
      </c>
      <c r="H231" s="292" t="s">
        <v>1821</v>
      </c>
    </row>
    <row r="232" spans="2:8" outlineLevel="1" x14ac:dyDescent="0.35">
      <c r="B232" s="267" t="s">
        <v>1423</v>
      </c>
      <c r="C232" s="268" t="s">
        <v>1822</v>
      </c>
      <c r="D232" s="135" t="s">
        <v>1823</v>
      </c>
      <c r="E232" s="135"/>
      <c r="F232" s="135" t="s">
        <v>1434</v>
      </c>
      <c r="G232" s="269">
        <v>0.74174099999999998</v>
      </c>
      <c r="H232" s="292" t="s">
        <v>1824</v>
      </c>
    </row>
    <row r="233" spans="2:8" outlineLevel="1" x14ac:dyDescent="0.35">
      <c r="B233" s="267" t="s">
        <v>1423</v>
      </c>
      <c r="C233" s="268" t="s">
        <v>1822</v>
      </c>
      <c r="D233" s="135" t="s">
        <v>1825</v>
      </c>
      <c r="E233" s="135"/>
      <c r="F233" s="135" t="s">
        <v>1434</v>
      </c>
      <c r="G233" s="269">
        <v>0.77131600000000011</v>
      </c>
      <c r="H233" s="292" t="s">
        <v>1826</v>
      </c>
    </row>
    <row r="234" spans="2:8" outlineLevel="1" x14ac:dyDescent="0.35">
      <c r="B234" s="267" t="s">
        <v>1423</v>
      </c>
      <c r="C234" s="268" t="s">
        <v>1822</v>
      </c>
      <c r="D234" s="135" t="s">
        <v>1827</v>
      </c>
      <c r="E234" s="135"/>
      <c r="F234" s="135" t="s">
        <v>1434</v>
      </c>
      <c r="G234" s="269">
        <v>1.8431140000000001</v>
      </c>
      <c r="H234" s="292" t="s">
        <v>1828</v>
      </c>
    </row>
    <row r="235" spans="2:8" outlineLevel="1" x14ac:dyDescent="0.35">
      <c r="B235" s="267" t="s">
        <v>1423</v>
      </c>
      <c r="C235" s="268" t="s">
        <v>1822</v>
      </c>
      <c r="D235" s="135" t="s">
        <v>1829</v>
      </c>
      <c r="E235" s="135"/>
      <c r="F235" s="135" t="s">
        <v>1434</v>
      </c>
      <c r="G235" s="269">
        <v>1.8431140000000001</v>
      </c>
      <c r="H235" s="292" t="s">
        <v>1830</v>
      </c>
    </row>
    <row r="236" spans="2:8" outlineLevel="1" x14ac:dyDescent="0.35">
      <c r="B236" s="267" t="s">
        <v>1423</v>
      </c>
      <c r="C236" s="268" t="s">
        <v>1822</v>
      </c>
      <c r="D236" s="135" t="s">
        <v>1831</v>
      </c>
      <c r="E236" s="135"/>
      <c r="F236" s="135" t="s">
        <v>1434</v>
      </c>
      <c r="G236" s="269">
        <v>1.8431140000000001</v>
      </c>
      <c r="H236" s="292" t="s">
        <v>1832</v>
      </c>
    </row>
    <row r="237" spans="2:8" outlineLevel="1" x14ac:dyDescent="0.35">
      <c r="B237" s="267" t="s">
        <v>1423</v>
      </c>
      <c r="C237" s="268" t="s">
        <v>1822</v>
      </c>
      <c r="D237" s="135" t="s">
        <v>1833</v>
      </c>
      <c r="E237" s="135"/>
      <c r="F237" s="135" t="s">
        <v>1434</v>
      </c>
      <c r="G237" s="269">
        <v>1.8431140000000001</v>
      </c>
      <c r="H237" s="292" t="s">
        <v>1834</v>
      </c>
    </row>
    <row r="238" spans="2:8" outlineLevel="1" x14ac:dyDescent="0.35">
      <c r="B238" s="267" t="s">
        <v>1423</v>
      </c>
      <c r="C238" s="268" t="s">
        <v>1835</v>
      </c>
      <c r="D238" s="135" t="s">
        <v>1836</v>
      </c>
      <c r="E238" s="135"/>
      <c r="F238" s="135" t="s">
        <v>1434</v>
      </c>
      <c r="G238" s="269">
        <v>0.41878199999999999</v>
      </c>
      <c r="H238" s="292" t="s">
        <v>1837</v>
      </c>
    </row>
    <row r="239" spans="2:8" outlineLevel="1" x14ac:dyDescent="0.35">
      <c r="B239" s="267" t="s">
        <v>1423</v>
      </c>
      <c r="C239" s="268" t="s">
        <v>1835</v>
      </c>
      <c r="D239" s="135" t="s">
        <v>1838</v>
      </c>
      <c r="E239" s="135"/>
      <c r="F239" s="135" t="s">
        <v>1434</v>
      </c>
      <c r="G239" s="269">
        <v>0.41878199999999999</v>
      </c>
      <c r="H239" s="292" t="s">
        <v>1839</v>
      </c>
    </row>
    <row r="240" spans="2:8" outlineLevel="1" x14ac:dyDescent="0.35">
      <c r="B240" s="267" t="s">
        <v>1423</v>
      </c>
      <c r="C240" s="268" t="s">
        <v>1835</v>
      </c>
      <c r="D240" s="135" t="s">
        <v>1840</v>
      </c>
      <c r="E240" s="135"/>
      <c r="F240" s="135" t="s">
        <v>1434</v>
      </c>
      <c r="G240" s="269">
        <v>1.016197</v>
      </c>
      <c r="H240" s="292" t="s">
        <v>1841</v>
      </c>
    </row>
    <row r="241" spans="2:8" outlineLevel="1" x14ac:dyDescent="0.35">
      <c r="B241" s="267" t="s">
        <v>1423</v>
      </c>
      <c r="C241" s="268" t="s">
        <v>1842</v>
      </c>
      <c r="D241" s="135" t="s">
        <v>1843</v>
      </c>
      <c r="E241" s="135"/>
      <c r="F241" s="135" t="s">
        <v>1434</v>
      </c>
      <c r="G241" s="269">
        <v>0.23305100000000001</v>
      </c>
      <c r="H241" s="292" t="s">
        <v>1844</v>
      </c>
    </row>
    <row r="242" spans="2:8" outlineLevel="1" x14ac:dyDescent="0.35">
      <c r="B242" s="267" t="s">
        <v>1423</v>
      </c>
      <c r="C242" s="268" t="s">
        <v>1842</v>
      </c>
      <c r="D242" s="135" t="s">
        <v>1845</v>
      </c>
      <c r="E242" s="135"/>
      <c r="F242" s="135" t="s">
        <v>1434</v>
      </c>
      <c r="G242" s="269">
        <v>2.1021909999999999</v>
      </c>
      <c r="H242" s="292" t="s">
        <v>1846</v>
      </c>
    </row>
    <row r="243" spans="2:8" outlineLevel="1" x14ac:dyDescent="0.35">
      <c r="B243" s="267" t="s">
        <v>1423</v>
      </c>
      <c r="C243" s="268" t="s">
        <v>1842</v>
      </c>
      <c r="D243" s="135" t="s">
        <v>1847</v>
      </c>
      <c r="E243" s="135"/>
      <c r="F243" s="135" t="s">
        <v>1434</v>
      </c>
      <c r="G243" s="269">
        <v>0.74765599999999999</v>
      </c>
      <c r="H243" s="292" t="s">
        <v>1848</v>
      </c>
    </row>
    <row r="244" spans="2:8" outlineLevel="1" x14ac:dyDescent="0.35">
      <c r="B244" s="267" t="s">
        <v>1423</v>
      </c>
      <c r="C244" s="268" t="s">
        <v>1842</v>
      </c>
      <c r="D244" s="135" t="s">
        <v>1849</v>
      </c>
      <c r="E244" s="135"/>
      <c r="F244" s="135" t="s">
        <v>1434</v>
      </c>
      <c r="G244" s="269">
        <v>2.1021909999999999</v>
      </c>
      <c r="H244" s="292" t="s">
        <v>1850</v>
      </c>
    </row>
    <row r="245" spans="2:8" outlineLevel="1" x14ac:dyDescent="0.35">
      <c r="B245" s="267" t="s">
        <v>1423</v>
      </c>
      <c r="C245" s="268" t="s">
        <v>1842</v>
      </c>
      <c r="D245" s="135" t="s">
        <v>1851</v>
      </c>
      <c r="E245" s="135"/>
      <c r="F245" s="135" t="s">
        <v>1434</v>
      </c>
      <c r="G245" s="269">
        <v>12.999987000000001</v>
      </c>
      <c r="H245" s="292" t="s">
        <v>1852</v>
      </c>
    </row>
    <row r="246" spans="2:8" outlineLevel="1" x14ac:dyDescent="0.35">
      <c r="B246" s="267" t="s">
        <v>1423</v>
      </c>
      <c r="C246" s="268" t="s">
        <v>1842</v>
      </c>
      <c r="D246" s="135" t="s">
        <v>1853</v>
      </c>
      <c r="E246" s="135"/>
      <c r="F246" s="135" t="s">
        <v>1434</v>
      </c>
      <c r="G246" s="269">
        <v>2.5623779999999998</v>
      </c>
      <c r="H246" s="292" t="s">
        <v>1854</v>
      </c>
    </row>
    <row r="247" spans="2:8" outlineLevel="1" x14ac:dyDescent="0.35">
      <c r="B247" s="267" t="s">
        <v>1423</v>
      </c>
      <c r="C247" s="268" t="s">
        <v>1842</v>
      </c>
      <c r="D247" s="135" t="s">
        <v>1855</v>
      </c>
      <c r="E247" s="135"/>
      <c r="F247" s="135" t="s">
        <v>1434</v>
      </c>
      <c r="G247" s="269">
        <v>0.74765599999999999</v>
      </c>
      <c r="H247" s="292" t="s">
        <v>1856</v>
      </c>
    </row>
    <row r="248" spans="2:8" outlineLevel="1" x14ac:dyDescent="0.35">
      <c r="B248" s="267" t="s">
        <v>1423</v>
      </c>
      <c r="C248" s="268" t="s">
        <v>1842</v>
      </c>
      <c r="D248" s="135" t="s">
        <v>1857</v>
      </c>
      <c r="E248" s="135"/>
      <c r="F248" s="135" t="s">
        <v>1434</v>
      </c>
      <c r="G248" s="269">
        <v>0.74765599999999999</v>
      </c>
      <c r="H248" s="292" t="s">
        <v>1858</v>
      </c>
    </row>
    <row r="249" spans="2:8" outlineLevel="1" x14ac:dyDescent="0.35">
      <c r="B249" s="267" t="s">
        <v>1479</v>
      </c>
      <c r="C249" s="268" t="s">
        <v>1480</v>
      </c>
      <c r="D249" s="135" t="s">
        <v>1859</v>
      </c>
      <c r="E249" s="135"/>
      <c r="F249" s="135" t="s">
        <v>1434</v>
      </c>
      <c r="G249" s="269">
        <v>0.14787500000000001</v>
      </c>
      <c r="H249" s="292" t="s">
        <v>1860</v>
      </c>
    </row>
    <row r="250" spans="2:8" outlineLevel="1" x14ac:dyDescent="0.35">
      <c r="B250" s="267" t="s">
        <v>1423</v>
      </c>
      <c r="C250" s="268" t="s">
        <v>1861</v>
      </c>
      <c r="D250" s="135" t="s">
        <v>1862</v>
      </c>
      <c r="E250" s="135"/>
      <c r="F250" s="135" t="s">
        <v>1434</v>
      </c>
      <c r="G250" s="269">
        <v>0.57967000000000002</v>
      </c>
      <c r="H250" s="292" t="s">
        <v>1863</v>
      </c>
    </row>
    <row r="251" spans="2:8" outlineLevel="1" x14ac:dyDescent="0.35">
      <c r="B251" s="267" t="s">
        <v>1423</v>
      </c>
      <c r="C251" s="268" t="s">
        <v>1861</v>
      </c>
      <c r="D251" s="135" t="s">
        <v>1864</v>
      </c>
      <c r="E251" s="135"/>
      <c r="F251" s="135" t="s">
        <v>1434</v>
      </c>
      <c r="G251" s="269">
        <v>0.57967000000000002</v>
      </c>
      <c r="H251" s="292" t="s">
        <v>1865</v>
      </c>
    </row>
    <row r="252" spans="2:8" outlineLevel="1" x14ac:dyDescent="0.35">
      <c r="B252" s="267" t="s">
        <v>1423</v>
      </c>
      <c r="C252" s="268" t="s">
        <v>1861</v>
      </c>
      <c r="D252" s="135" t="s">
        <v>1866</v>
      </c>
      <c r="E252" s="135"/>
      <c r="F252" s="135" t="s">
        <v>1434</v>
      </c>
      <c r="G252" s="269">
        <v>0.57967000000000002</v>
      </c>
      <c r="H252" s="292" t="s">
        <v>1867</v>
      </c>
    </row>
    <row r="253" spans="2:8" outlineLevel="1" x14ac:dyDescent="0.35">
      <c r="B253" s="267" t="s">
        <v>1423</v>
      </c>
      <c r="C253" s="268" t="s">
        <v>1861</v>
      </c>
      <c r="D253" s="135" t="s">
        <v>1868</v>
      </c>
      <c r="E253" s="135"/>
      <c r="F253" s="135" t="s">
        <v>1434</v>
      </c>
      <c r="G253" s="269">
        <v>0.57967000000000002</v>
      </c>
      <c r="H253" s="292" t="s">
        <v>1869</v>
      </c>
    </row>
    <row r="254" spans="2:8" outlineLevel="1" x14ac:dyDescent="0.35">
      <c r="B254" s="267" t="s">
        <v>1423</v>
      </c>
      <c r="C254" s="268" t="s">
        <v>1822</v>
      </c>
      <c r="D254" s="135" t="s">
        <v>1870</v>
      </c>
      <c r="E254" s="135"/>
      <c r="F254" s="135" t="s">
        <v>1434</v>
      </c>
      <c r="G254" s="269">
        <v>1.0031840000000001</v>
      </c>
      <c r="H254" s="292" t="s">
        <v>1871</v>
      </c>
    </row>
    <row r="255" spans="2:8" outlineLevel="1" x14ac:dyDescent="0.35">
      <c r="B255" s="267" t="s">
        <v>1423</v>
      </c>
      <c r="C255" s="268" t="s">
        <v>1872</v>
      </c>
      <c r="D255" s="135" t="s">
        <v>1873</v>
      </c>
      <c r="E255" s="135"/>
      <c r="F255" s="135" t="s">
        <v>1434</v>
      </c>
      <c r="G255" s="269">
        <v>0.35608299999999998</v>
      </c>
      <c r="H255" s="292" t="s">
        <v>1874</v>
      </c>
    </row>
    <row r="256" spans="2:8" outlineLevel="1" x14ac:dyDescent="0.35">
      <c r="B256" s="267" t="s">
        <v>1423</v>
      </c>
      <c r="C256" s="268" t="s">
        <v>1872</v>
      </c>
      <c r="D256" s="135" t="s">
        <v>1875</v>
      </c>
      <c r="E256" s="135"/>
      <c r="F256" s="135" t="s">
        <v>1434</v>
      </c>
      <c r="G256" s="269">
        <v>0.35608299999999998</v>
      </c>
      <c r="H256" s="292" t="s">
        <v>1876</v>
      </c>
    </row>
    <row r="257" spans="2:8" outlineLevel="1" x14ac:dyDescent="0.35">
      <c r="B257" s="267" t="s">
        <v>1423</v>
      </c>
      <c r="C257" s="268" t="s">
        <v>1872</v>
      </c>
      <c r="D257" s="135" t="s">
        <v>1877</v>
      </c>
      <c r="E257" s="135"/>
      <c r="F257" s="135" t="s">
        <v>1434</v>
      </c>
      <c r="G257" s="269">
        <v>0.32414200000000004</v>
      </c>
      <c r="H257" s="292" t="s">
        <v>1878</v>
      </c>
    </row>
    <row r="258" spans="2:8" outlineLevel="1" x14ac:dyDescent="0.35">
      <c r="B258" s="267" t="s">
        <v>1423</v>
      </c>
      <c r="C258" s="268" t="s">
        <v>1872</v>
      </c>
      <c r="D258" s="135" t="s">
        <v>1879</v>
      </c>
      <c r="E258" s="135"/>
      <c r="F258" s="135" t="s">
        <v>1434</v>
      </c>
      <c r="G258" s="269">
        <v>0.25789400000000001</v>
      </c>
      <c r="H258" s="292" t="s">
        <v>1880</v>
      </c>
    </row>
    <row r="259" spans="2:8" outlineLevel="1" x14ac:dyDescent="0.35">
      <c r="B259" s="267" t="s">
        <v>1423</v>
      </c>
      <c r="C259" s="268" t="s">
        <v>1872</v>
      </c>
      <c r="D259" s="135" t="s">
        <v>1881</v>
      </c>
      <c r="E259" s="135"/>
      <c r="F259" s="135" t="s">
        <v>1434</v>
      </c>
      <c r="G259" s="269">
        <v>0.25789400000000001</v>
      </c>
      <c r="H259" s="292" t="s">
        <v>1882</v>
      </c>
    </row>
    <row r="260" spans="2:8" outlineLevel="1" x14ac:dyDescent="0.35">
      <c r="B260" s="267" t="s">
        <v>1423</v>
      </c>
      <c r="C260" s="268" t="s">
        <v>1872</v>
      </c>
      <c r="D260" s="135" t="s">
        <v>1883</v>
      </c>
      <c r="E260" s="135"/>
      <c r="F260" s="135" t="s">
        <v>1434</v>
      </c>
      <c r="G260" s="269">
        <v>0.25789400000000001</v>
      </c>
      <c r="H260" s="292" t="s">
        <v>1884</v>
      </c>
    </row>
    <row r="261" spans="2:8" outlineLevel="1" x14ac:dyDescent="0.35">
      <c r="B261" s="267" t="s">
        <v>1423</v>
      </c>
      <c r="C261" s="268" t="s">
        <v>1872</v>
      </c>
      <c r="D261" s="135" t="s">
        <v>1885</v>
      </c>
      <c r="E261" s="135"/>
      <c r="F261" s="135" t="s">
        <v>1434</v>
      </c>
      <c r="G261" s="269">
        <v>0.25789400000000001</v>
      </c>
      <c r="H261" s="292" t="s">
        <v>1886</v>
      </c>
    </row>
    <row r="262" spans="2:8" outlineLevel="1" x14ac:dyDescent="0.35">
      <c r="B262" s="267" t="s">
        <v>1423</v>
      </c>
      <c r="C262" s="268" t="s">
        <v>1872</v>
      </c>
      <c r="D262" s="135" t="s">
        <v>1887</v>
      </c>
      <c r="E262" s="135"/>
      <c r="F262" s="135" t="s">
        <v>1434</v>
      </c>
      <c r="G262" s="269">
        <v>0.221221</v>
      </c>
      <c r="H262" s="292" t="s">
        <v>1888</v>
      </c>
    </row>
    <row r="263" spans="2:8" outlineLevel="1" x14ac:dyDescent="0.35">
      <c r="B263" s="267" t="s">
        <v>1423</v>
      </c>
      <c r="C263" s="268" t="s">
        <v>1872</v>
      </c>
      <c r="D263" s="135" t="s">
        <v>1889</v>
      </c>
      <c r="E263" s="135"/>
      <c r="F263" s="135" t="s">
        <v>1434</v>
      </c>
      <c r="G263" s="269">
        <v>0.221221</v>
      </c>
      <c r="H263" s="292" t="s">
        <v>1890</v>
      </c>
    </row>
    <row r="264" spans="2:8" outlineLevel="1" x14ac:dyDescent="0.35">
      <c r="B264" s="267" t="s">
        <v>1423</v>
      </c>
      <c r="C264" s="268" t="s">
        <v>1872</v>
      </c>
      <c r="D264" s="135" t="s">
        <v>1891</v>
      </c>
      <c r="E264" s="135"/>
      <c r="F264" s="135" t="s">
        <v>1434</v>
      </c>
      <c r="G264" s="269">
        <v>0.23660000000000003</v>
      </c>
      <c r="H264" s="292" t="s">
        <v>1892</v>
      </c>
    </row>
    <row r="265" spans="2:8" outlineLevel="1" x14ac:dyDescent="0.35">
      <c r="B265" s="267" t="s">
        <v>1423</v>
      </c>
      <c r="C265" s="268" t="s">
        <v>1872</v>
      </c>
      <c r="D265" s="135" t="s">
        <v>1893</v>
      </c>
      <c r="E265" s="135"/>
      <c r="F265" s="135" t="s">
        <v>1434</v>
      </c>
      <c r="G265" s="269">
        <v>0.23660000000000003</v>
      </c>
      <c r="H265" s="292" t="s">
        <v>1894</v>
      </c>
    </row>
    <row r="266" spans="2:8" outlineLevel="1" x14ac:dyDescent="0.35">
      <c r="B266" s="267" t="s">
        <v>1423</v>
      </c>
      <c r="C266" s="268" t="s">
        <v>1872</v>
      </c>
      <c r="D266" s="135" t="s">
        <v>1895</v>
      </c>
      <c r="E266" s="135"/>
      <c r="F266" s="135" t="s">
        <v>1434</v>
      </c>
      <c r="G266" s="269">
        <v>0.23660000000000003</v>
      </c>
      <c r="H266" s="292" t="s">
        <v>1896</v>
      </c>
    </row>
    <row r="267" spans="2:8" outlineLevel="1" x14ac:dyDescent="0.35">
      <c r="B267" s="267" t="s">
        <v>1423</v>
      </c>
      <c r="C267" s="268" t="s">
        <v>1872</v>
      </c>
      <c r="D267" s="135" t="s">
        <v>1897</v>
      </c>
      <c r="E267" s="135"/>
      <c r="F267" s="135" t="s">
        <v>1434</v>
      </c>
      <c r="G267" s="269">
        <v>0.23186800000000002</v>
      </c>
      <c r="H267" s="292" t="s">
        <v>1898</v>
      </c>
    </row>
    <row r="268" spans="2:8" outlineLevel="1" x14ac:dyDescent="0.35">
      <c r="B268" s="267" t="s">
        <v>1479</v>
      </c>
      <c r="C268" s="268" t="s">
        <v>1899</v>
      </c>
      <c r="D268" s="135" t="s">
        <v>1900</v>
      </c>
      <c r="E268" s="135"/>
      <c r="F268" s="135" t="s">
        <v>1434</v>
      </c>
      <c r="G268" s="269">
        <v>5.6784000000000001E-2</v>
      </c>
      <c r="H268" s="292" t="s">
        <v>1901</v>
      </c>
    </row>
    <row r="269" spans="2:8" outlineLevel="1" x14ac:dyDescent="0.35">
      <c r="B269" s="267" t="s">
        <v>1423</v>
      </c>
      <c r="C269" s="268" t="s">
        <v>1872</v>
      </c>
      <c r="D269" s="135" t="s">
        <v>1902</v>
      </c>
      <c r="E269" s="135"/>
      <c r="F269" s="135" t="s">
        <v>1434</v>
      </c>
      <c r="G269" s="269">
        <v>0.25197900000000001</v>
      </c>
      <c r="H269" s="292" t="s">
        <v>1903</v>
      </c>
    </row>
    <row r="270" spans="2:8" outlineLevel="1" x14ac:dyDescent="0.35">
      <c r="B270" s="267" t="s">
        <v>1423</v>
      </c>
      <c r="C270" s="268" t="s">
        <v>1349</v>
      </c>
      <c r="D270" s="135" t="s">
        <v>1904</v>
      </c>
      <c r="E270" s="135"/>
      <c r="F270" s="135" t="s">
        <v>1434</v>
      </c>
      <c r="G270" s="269">
        <v>1.2729080000000002</v>
      </c>
      <c r="H270" s="292" t="s">
        <v>1905</v>
      </c>
    </row>
    <row r="271" spans="2:8" outlineLevel="1" x14ac:dyDescent="0.35">
      <c r="B271" s="267" t="s">
        <v>1423</v>
      </c>
      <c r="C271" s="268" t="s">
        <v>1349</v>
      </c>
      <c r="D271" s="135" t="s">
        <v>1906</v>
      </c>
      <c r="E271" s="135"/>
      <c r="F271" s="135" t="s">
        <v>1434</v>
      </c>
      <c r="G271" s="269">
        <v>1.343888</v>
      </c>
      <c r="H271" s="292" t="s">
        <v>1907</v>
      </c>
    </row>
    <row r="272" spans="2:8" outlineLevel="1" x14ac:dyDescent="0.35">
      <c r="B272" s="267" t="s">
        <v>1423</v>
      </c>
      <c r="C272" s="268" t="s">
        <v>1349</v>
      </c>
      <c r="D272" s="135" t="s">
        <v>1908</v>
      </c>
      <c r="E272" s="135"/>
      <c r="F272" s="135" t="s">
        <v>1434</v>
      </c>
      <c r="G272" s="269">
        <v>1.343888</v>
      </c>
      <c r="H272" s="292" t="s">
        <v>1909</v>
      </c>
    </row>
    <row r="273" spans="2:8" outlineLevel="1" x14ac:dyDescent="0.35">
      <c r="B273" s="267" t="s">
        <v>1423</v>
      </c>
      <c r="C273" s="268" t="s">
        <v>1349</v>
      </c>
      <c r="D273" s="135" t="s">
        <v>1910</v>
      </c>
      <c r="E273" s="135"/>
      <c r="F273" s="135" t="s">
        <v>1434</v>
      </c>
      <c r="G273" s="269">
        <v>0.71926400000000001</v>
      </c>
      <c r="H273" s="292" t="s">
        <v>1911</v>
      </c>
    </row>
    <row r="274" spans="2:8" outlineLevel="1" x14ac:dyDescent="0.35">
      <c r="B274" s="267" t="s">
        <v>1423</v>
      </c>
      <c r="C274" s="268" t="s">
        <v>1349</v>
      </c>
      <c r="D274" s="135" t="s">
        <v>1912</v>
      </c>
      <c r="E274" s="135"/>
      <c r="F274" s="135" t="s">
        <v>1434</v>
      </c>
      <c r="G274" s="269">
        <v>0.71926400000000001</v>
      </c>
      <c r="H274" s="292" t="s">
        <v>1913</v>
      </c>
    </row>
    <row r="275" spans="2:8" outlineLevel="1" x14ac:dyDescent="0.35">
      <c r="B275" s="267" t="s">
        <v>1423</v>
      </c>
      <c r="C275" s="268" t="s">
        <v>1349</v>
      </c>
      <c r="D275" s="135" t="s">
        <v>1914</v>
      </c>
      <c r="E275" s="135"/>
      <c r="F275" s="135" t="s">
        <v>1434</v>
      </c>
      <c r="G275" s="269">
        <v>0.71926400000000001</v>
      </c>
      <c r="H275" s="292" t="s">
        <v>1915</v>
      </c>
    </row>
    <row r="276" spans="2:8" outlineLevel="1" x14ac:dyDescent="0.35">
      <c r="B276" s="267" t="s">
        <v>1423</v>
      </c>
      <c r="C276" s="268" t="s">
        <v>1349</v>
      </c>
      <c r="D276" s="135" t="s">
        <v>1916</v>
      </c>
      <c r="E276" s="135"/>
      <c r="F276" s="135" t="s">
        <v>1434</v>
      </c>
      <c r="G276" s="269">
        <v>0.51342200000000005</v>
      </c>
      <c r="H276" s="292" t="s">
        <v>1917</v>
      </c>
    </row>
    <row r="277" spans="2:8" outlineLevel="1" x14ac:dyDescent="0.35">
      <c r="B277" s="267" t="s">
        <v>1423</v>
      </c>
      <c r="C277" s="268" t="s">
        <v>1349</v>
      </c>
      <c r="D277" s="135" t="s">
        <v>1918</v>
      </c>
      <c r="E277" s="135"/>
      <c r="F277" s="135" t="s">
        <v>1434</v>
      </c>
      <c r="G277" s="269">
        <v>0.587951</v>
      </c>
      <c r="H277" s="292" t="s">
        <v>1919</v>
      </c>
    </row>
    <row r="278" spans="2:8" outlineLevel="1" x14ac:dyDescent="0.35">
      <c r="B278" s="267" t="s">
        <v>1423</v>
      </c>
      <c r="C278" s="268" t="s">
        <v>1349</v>
      </c>
      <c r="D278" s="135" t="s">
        <v>1920</v>
      </c>
      <c r="E278" s="135"/>
      <c r="F278" s="135" t="s">
        <v>1434</v>
      </c>
      <c r="G278" s="269">
        <v>0.410501</v>
      </c>
      <c r="H278" s="292" t="s">
        <v>1921</v>
      </c>
    </row>
    <row r="279" spans="2:8" outlineLevel="1" x14ac:dyDescent="0.35">
      <c r="B279" s="267" t="s">
        <v>1423</v>
      </c>
      <c r="C279" s="268" t="s">
        <v>1349</v>
      </c>
      <c r="D279" s="135" t="s">
        <v>1922</v>
      </c>
      <c r="E279" s="135"/>
      <c r="F279" s="135" t="s">
        <v>1434</v>
      </c>
      <c r="G279" s="269">
        <v>0.47201700000000002</v>
      </c>
      <c r="H279" s="292" t="s">
        <v>1923</v>
      </c>
    </row>
    <row r="280" spans="2:8" outlineLevel="1" x14ac:dyDescent="0.35">
      <c r="B280" s="267" t="s">
        <v>1423</v>
      </c>
      <c r="C280" s="268" t="s">
        <v>1349</v>
      </c>
      <c r="D280" s="135" t="s">
        <v>1924</v>
      </c>
      <c r="E280" s="135"/>
      <c r="F280" s="135" t="s">
        <v>1434</v>
      </c>
      <c r="G280" s="269">
        <v>0.92628900000000003</v>
      </c>
      <c r="H280" s="292" t="s">
        <v>1925</v>
      </c>
    </row>
    <row r="281" spans="2:8" outlineLevel="1" x14ac:dyDescent="0.35">
      <c r="B281" s="267" t="s">
        <v>1423</v>
      </c>
      <c r="C281" s="268" t="s">
        <v>1349</v>
      </c>
      <c r="D281" s="135" t="s">
        <v>1926</v>
      </c>
      <c r="E281" s="135"/>
      <c r="F281" s="135" t="s">
        <v>1434</v>
      </c>
      <c r="G281" s="269">
        <v>0.47674900000000003</v>
      </c>
      <c r="H281" s="292" t="s">
        <v>1927</v>
      </c>
    </row>
    <row r="282" spans="2:8" outlineLevel="1" x14ac:dyDescent="0.35">
      <c r="B282" s="267" t="s">
        <v>1423</v>
      </c>
      <c r="C282" s="268" t="s">
        <v>1349</v>
      </c>
      <c r="D282" s="135" t="s">
        <v>1928</v>
      </c>
      <c r="E282" s="135"/>
      <c r="F282" s="135" t="s">
        <v>1434</v>
      </c>
      <c r="G282" s="269">
        <v>0.47674900000000003</v>
      </c>
      <c r="H282" s="292" t="s">
        <v>1929</v>
      </c>
    </row>
    <row r="283" spans="2:8" outlineLevel="1" x14ac:dyDescent="0.35">
      <c r="B283" s="267" t="s">
        <v>1423</v>
      </c>
      <c r="C283" s="268" t="s">
        <v>1349</v>
      </c>
      <c r="D283" s="135" t="s">
        <v>1930</v>
      </c>
      <c r="E283" s="135"/>
      <c r="F283" s="135" t="s">
        <v>1434</v>
      </c>
      <c r="G283" s="269">
        <v>0.50868999999999998</v>
      </c>
      <c r="H283" s="292" t="s">
        <v>1931</v>
      </c>
    </row>
    <row r="284" spans="2:8" outlineLevel="1" x14ac:dyDescent="0.35">
      <c r="B284" s="267" t="s">
        <v>1423</v>
      </c>
      <c r="C284" s="268" t="s">
        <v>1349</v>
      </c>
      <c r="D284" s="135" t="s">
        <v>1932</v>
      </c>
      <c r="E284" s="135"/>
      <c r="F284" s="135" t="s">
        <v>1434</v>
      </c>
      <c r="G284" s="269">
        <v>0.39630500000000002</v>
      </c>
      <c r="H284" s="292" t="s">
        <v>1933</v>
      </c>
    </row>
    <row r="285" spans="2:8" outlineLevel="1" x14ac:dyDescent="0.35">
      <c r="B285" s="267" t="s">
        <v>1423</v>
      </c>
      <c r="C285" s="268" t="s">
        <v>1349</v>
      </c>
      <c r="D285" s="135" t="s">
        <v>1934</v>
      </c>
      <c r="E285" s="135"/>
      <c r="F285" s="135" t="s">
        <v>1434</v>
      </c>
      <c r="G285" s="269">
        <v>0.55719299999999994</v>
      </c>
      <c r="H285" s="292" t="s">
        <v>1935</v>
      </c>
    </row>
    <row r="286" spans="2:8" outlineLevel="1" x14ac:dyDescent="0.35">
      <c r="B286" s="267" t="s">
        <v>1423</v>
      </c>
      <c r="C286" s="268" t="s">
        <v>1349</v>
      </c>
      <c r="D286" s="135" t="s">
        <v>1936</v>
      </c>
      <c r="E286" s="135"/>
      <c r="F286" s="135" t="s">
        <v>1434</v>
      </c>
      <c r="G286" s="269">
        <v>0.55719299999999994</v>
      </c>
      <c r="H286" s="292" t="s">
        <v>1937</v>
      </c>
    </row>
    <row r="287" spans="2:8" outlineLevel="1" x14ac:dyDescent="0.35">
      <c r="B287" s="267" t="s">
        <v>1423</v>
      </c>
      <c r="C287" s="268" t="s">
        <v>1938</v>
      </c>
      <c r="D287" s="135" t="s">
        <v>1939</v>
      </c>
      <c r="E287" s="135"/>
      <c r="F287" s="135" t="s">
        <v>1434</v>
      </c>
      <c r="G287" s="269">
        <v>3.5572810000000001</v>
      </c>
      <c r="H287" s="292" t="s">
        <v>1940</v>
      </c>
    </row>
    <row r="288" spans="2:8" outlineLevel="1" x14ac:dyDescent="0.35">
      <c r="B288" s="267" t="s">
        <v>1423</v>
      </c>
      <c r="C288" s="268" t="s">
        <v>1938</v>
      </c>
      <c r="D288" s="135" t="s">
        <v>1941</v>
      </c>
      <c r="E288" s="135"/>
      <c r="F288" s="135" t="s">
        <v>1434</v>
      </c>
      <c r="G288" s="269">
        <v>1.2338689999999999</v>
      </c>
      <c r="H288" s="292" t="s">
        <v>1942</v>
      </c>
    </row>
    <row r="289" spans="2:8" outlineLevel="1" x14ac:dyDescent="0.35">
      <c r="B289" s="267" t="s">
        <v>1423</v>
      </c>
      <c r="C289" s="268" t="s">
        <v>1938</v>
      </c>
      <c r="D289" s="135" t="s">
        <v>1943</v>
      </c>
      <c r="E289" s="135"/>
      <c r="F289" s="135" t="s">
        <v>1434</v>
      </c>
      <c r="G289" s="269">
        <v>3.0497739999999998</v>
      </c>
      <c r="H289" s="292" t="s">
        <v>1944</v>
      </c>
    </row>
    <row r="290" spans="2:8" outlineLevel="1" x14ac:dyDescent="0.35">
      <c r="B290" s="267" t="s">
        <v>1423</v>
      </c>
      <c r="C290" s="268" t="s">
        <v>1938</v>
      </c>
      <c r="D290" s="135" t="s">
        <v>1945</v>
      </c>
      <c r="E290" s="135"/>
      <c r="F290" s="135" t="s">
        <v>1434</v>
      </c>
      <c r="G290" s="269">
        <v>1.3852930000000001</v>
      </c>
      <c r="H290" s="292" t="s">
        <v>1946</v>
      </c>
    </row>
    <row r="291" spans="2:8" outlineLevel="1" x14ac:dyDescent="0.35">
      <c r="B291" s="267" t="s">
        <v>1423</v>
      </c>
      <c r="C291" s="268" t="s">
        <v>1938</v>
      </c>
      <c r="D291" s="135" t="s">
        <v>1947</v>
      </c>
      <c r="E291" s="135"/>
      <c r="F291" s="135" t="s">
        <v>1434</v>
      </c>
      <c r="G291" s="269">
        <v>1.3852930000000001</v>
      </c>
      <c r="H291" s="292" t="s">
        <v>1948</v>
      </c>
    </row>
    <row r="292" spans="2:8" outlineLevel="1" x14ac:dyDescent="0.35">
      <c r="B292" s="267" t="s">
        <v>1423</v>
      </c>
      <c r="C292" s="268" t="s">
        <v>1938</v>
      </c>
      <c r="D292" s="135" t="s">
        <v>1949</v>
      </c>
      <c r="E292" s="135"/>
      <c r="F292" s="135" t="s">
        <v>1434</v>
      </c>
      <c r="G292" s="269">
        <v>1.626625</v>
      </c>
      <c r="H292" s="292" t="s">
        <v>1950</v>
      </c>
    </row>
    <row r="293" spans="2:8" outlineLevel="1" x14ac:dyDescent="0.35">
      <c r="B293" s="267" t="s">
        <v>1423</v>
      </c>
      <c r="C293" s="268" t="s">
        <v>1938</v>
      </c>
      <c r="D293" s="135" t="s">
        <v>1951</v>
      </c>
      <c r="E293" s="135"/>
      <c r="F293" s="135" t="s">
        <v>1434</v>
      </c>
      <c r="G293" s="269">
        <v>1.7129840000000001</v>
      </c>
      <c r="H293" s="292" t="s">
        <v>1952</v>
      </c>
    </row>
    <row r="294" spans="2:8" outlineLevel="1" x14ac:dyDescent="0.35">
      <c r="B294" s="267" t="s">
        <v>1423</v>
      </c>
      <c r="C294" s="268" t="s">
        <v>1938</v>
      </c>
      <c r="D294" s="135" t="s">
        <v>1953</v>
      </c>
      <c r="E294" s="135"/>
      <c r="F294" s="135" t="s">
        <v>1434</v>
      </c>
      <c r="G294" s="269">
        <v>1.7129840000000001</v>
      </c>
      <c r="H294" s="292" t="s">
        <v>1954</v>
      </c>
    </row>
    <row r="295" spans="2:8" outlineLevel="1" x14ac:dyDescent="0.35">
      <c r="B295" s="267" t="s">
        <v>1423</v>
      </c>
      <c r="C295" s="268" t="s">
        <v>1938</v>
      </c>
      <c r="D295" s="135" t="s">
        <v>1955</v>
      </c>
      <c r="E295" s="135"/>
      <c r="F295" s="135" t="s">
        <v>1434</v>
      </c>
      <c r="G295" s="269">
        <v>1.7129840000000001</v>
      </c>
      <c r="H295" s="292" t="s">
        <v>1956</v>
      </c>
    </row>
    <row r="296" spans="2:8" outlineLevel="1" x14ac:dyDescent="0.35">
      <c r="B296" s="267" t="s">
        <v>1423</v>
      </c>
      <c r="C296" s="268" t="s">
        <v>1938</v>
      </c>
      <c r="D296" s="135" t="s">
        <v>1957</v>
      </c>
      <c r="E296" s="135"/>
      <c r="F296" s="135" t="s">
        <v>1434</v>
      </c>
      <c r="G296" s="269">
        <v>1.936571</v>
      </c>
      <c r="H296" s="292" t="s">
        <v>1958</v>
      </c>
    </row>
    <row r="297" spans="2:8" outlineLevel="1" x14ac:dyDescent="0.35">
      <c r="B297" s="267" t="s">
        <v>1423</v>
      </c>
      <c r="C297" s="268" t="s">
        <v>1938</v>
      </c>
      <c r="D297" s="135" t="s">
        <v>1959</v>
      </c>
      <c r="E297" s="135"/>
      <c r="F297" s="135" t="s">
        <v>1434</v>
      </c>
      <c r="G297" s="269">
        <v>1.2894700000000001</v>
      </c>
      <c r="H297" s="292" t="s">
        <v>1960</v>
      </c>
    </row>
    <row r="298" spans="2:8" outlineLevel="1" x14ac:dyDescent="0.35">
      <c r="B298" s="267" t="s">
        <v>1423</v>
      </c>
      <c r="C298" s="268" t="s">
        <v>1938</v>
      </c>
      <c r="D298" s="135" t="s">
        <v>1961</v>
      </c>
      <c r="E298" s="135"/>
      <c r="F298" s="135" t="s">
        <v>1434</v>
      </c>
      <c r="G298" s="269">
        <v>0.57375500000000001</v>
      </c>
      <c r="H298" s="292" t="s">
        <v>1962</v>
      </c>
    </row>
    <row r="299" spans="2:8" outlineLevel="1" x14ac:dyDescent="0.35">
      <c r="B299" s="267" t="s">
        <v>1423</v>
      </c>
      <c r="C299" s="268" t="s">
        <v>1938</v>
      </c>
      <c r="D299" s="135" t="s">
        <v>1963</v>
      </c>
      <c r="E299" s="135"/>
      <c r="F299" s="135" t="s">
        <v>1434</v>
      </c>
      <c r="G299" s="269">
        <v>0.64236900000000008</v>
      </c>
      <c r="H299" s="292" t="s">
        <v>1964</v>
      </c>
    </row>
    <row r="300" spans="2:8" outlineLevel="1" x14ac:dyDescent="0.35">
      <c r="B300" s="267" t="s">
        <v>1479</v>
      </c>
      <c r="C300" s="268" t="s">
        <v>1899</v>
      </c>
      <c r="D300" s="135" t="s">
        <v>1965</v>
      </c>
      <c r="E300" s="135"/>
      <c r="F300" s="135" t="s">
        <v>1434</v>
      </c>
      <c r="G300" s="269">
        <v>5.6784000000000001E-2</v>
      </c>
      <c r="H300" s="292" t="s">
        <v>1966</v>
      </c>
    </row>
    <row r="301" spans="2:8" outlineLevel="1" x14ac:dyDescent="0.35">
      <c r="B301" s="267" t="s">
        <v>1423</v>
      </c>
      <c r="C301" s="268" t="s">
        <v>1938</v>
      </c>
      <c r="D301" s="135" t="s">
        <v>1967</v>
      </c>
      <c r="E301" s="135"/>
      <c r="F301" s="135" t="s">
        <v>1434</v>
      </c>
      <c r="G301" s="269">
        <v>0.64236900000000008</v>
      </c>
      <c r="H301" s="292" t="s">
        <v>1968</v>
      </c>
    </row>
    <row r="302" spans="2:8" outlineLevel="1" x14ac:dyDescent="0.35">
      <c r="B302" s="267" t="s">
        <v>1423</v>
      </c>
      <c r="C302" s="268" t="s">
        <v>1938</v>
      </c>
      <c r="D302" s="135" t="s">
        <v>1969</v>
      </c>
      <c r="E302" s="135"/>
      <c r="F302" s="135" t="s">
        <v>1434</v>
      </c>
      <c r="G302" s="269">
        <v>0.64236900000000008</v>
      </c>
      <c r="H302" s="292" t="s">
        <v>1970</v>
      </c>
    </row>
    <row r="303" spans="2:8" outlineLevel="1" x14ac:dyDescent="0.35">
      <c r="B303" s="267" t="s">
        <v>1423</v>
      </c>
      <c r="C303" s="268" t="s">
        <v>1938</v>
      </c>
      <c r="D303" s="135" t="s">
        <v>1971</v>
      </c>
      <c r="E303" s="135"/>
      <c r="F303" s="135" t="s">
        <v>1434</v>
      </c>
      <c r="G303" s="269">
        <v>0.64236900000000008</v>
      </c>
      <c r="H303" s="292" t="s">
        <v>1972</v>
      </c>
    </row>
    <row r="304" spans="2:8" outlineLevel="1" x14ac:dyDescent="0.35">
      <c r="B304" s="267" t="s">
        <v>1423</v>
      </c>
      <c r="C304" s="268" t="s">
        <v>1938</v>
      </c>
      <c r="D304" s="135" t="s">
        <v>1973</v>
      </c>
      <c r="E304" s="135"/>
      <c r="F304" s="135" t="s">
        <v>1434</v>
      </c>
      <c r="G304" s="269">
        <v>0.64236900000000008</v>
      </c>
      <c r="H304" s="292" t="s">
        <v>1974</v>
      </c>
    </row>
    <row r="305" spans="2:8" outlineLevel="1" x14ac:dyDescent="0.35">
      <c r="B305" s="267" t="s">
        <v>1423</v>
      </c>
      <c r="C305" s="268" t="s">
        <v>1938</v>
      </c>
      <c r="D305" s="135" t="s">
        <v>1975</v>
      </c>
      <c r="E305" s="135"/>
      <c r="F305" s="135" t="s">
        <v>1434</v>
      </c>
      <c r="G305" s="269">
        <v>0.84939399999999998</v>
      </c>
      <c r="H305" s="292" t="s">
        <v>1976</v>
      </c>
    </row>
    <row r="306" spans="2:8" outlineLevel="1" x14ac:dyDescent="0.35">
      <c r="B306" s="267" t="s">
        <v>1423</v>
      </c>
      <c r="C306" s="268" t="s">
        <v>1938</v>
      </c>
      <c r="D306" s="135" t="s">
        <v>1977</v>
      </c>
      <c r="E306" s="135"/>
      <c r="F306" s="135" t="s">
        <v>1434</v>
      </c>
      <c r="G306" s="269">
        <v>0.84939399999999998</v>
      </c>
      <c r="H306" s="292" t="s">
        <v>1978</v>
      </c>
    </row>
    <row r="307" spans="2:8" outlineLevel="1" x14ac:dyDescent="0.35">
      <c r="B307" s="267" t="s">
        <v>1423</v>
      </c>
      <c r="C307" s="268" t="s">
        <v>1938</v>
      </c>
      <c r="D307" s="135" t="s">
        <v>1979</v>
      </c>
      <c r="E307" s="135"/>
      <c r="F307" s="135" t="s">
        <v>1434</v>
      </c>
      <c r="G307" s="269">
        <v>0.61279400000000006</v>
      </c>
      <c r="H307" s="292" t="s">
        <v>1980</v>
      </c>
    </row>
    <row r="308" spans="2:8" outlineLevel="1" x14ac:dyDescent="0.35">
      <c r="B308" s="267" t="s">
        <v>1423</v>
      </c>
      <c r="C308" s="268" t="s">
        <v>1938</v>
      </c>
      <c r="D308" s="135" t="s">
        <v>1981</v>
      </c>
      <c r="E308" s="135"/>
      <c r="F308" s="135" t="s">
        <v>1434</v>
      </c>
      <c r="G308" s="269">
        <v>0.61279400000000006</v>
      </c>
      <c r="H308" s="292" t="s">
        <v>1982</v>
      </c>
    </row>
    <row r="309" spans="2:8" outlineLevel="1" x14ac:dyDescent="0.35">
      <c r="B309" s="267" t="s">
        <v>1423</v>
      </c>
      <c r="C309" s="268" t="s">
        <v>1938</v>
      </c>
      <c r="D309" s="135" t="s">
        <v>1983</v>
      </c>
      <c r="E309" s="135"/>
      <c r="F309" s="135" t="s">
        <v>1434</v>
      </c>
      <c r="G309" s="269">
        <v>0.61279400000000006</v>
      </c>
      <c r="H309" s="292" t="s">
        <v>1984</v>
      </c>
    </row>
    <row r="310" spans="2:8" outlineLevel="1" x14ac:dyDescent="0.35">
      <c r="B310" s="267" t="s">
        <v>1423</v>
      </c>
      <c r="C310" s="268" t="s">
        <v>1938</v>
      </c>
      <c r="D310" s="135" t="s">
        <v>1985</v>
      </c>
      <c r="E310" s="135"/>
      <c r="F310" s="135" t="s">
        <v>1434</v>
      </c>
      <c r="G310" s="269">
        <v>1.2291369999999999</v>
      </c>
      <c r="H310" s="292" t="s">
        <v>1986</v>
      </c>
    </row>
    <row r="311" spans="2:8" outlineLevel="1" x14ac:dyDescent="0.35">
      <c r="B311" s="267" t="s">
        <v>1423</v>
      </c>
      <c r="C311" s="268" t="s">
        <v>1938</v>
      </c>
      <c r="D311" s="135" t="s">
        <v>1987</v>
      </c>
      <c r="E311" s="135"/>
      <c r="F311" s="135" t="s">
        <v>1434</v>
      </c>
      <c r="G311" s="269">
        <v>1.4893969999999999</v>
      </c>
      <c r="H311" s="292" t="s">
        <v>1988</v>
      </c>
    </row>
    <row r="312" spans="2:8" outlineLevel="1" x14ac:dyDescent="0.35">
      <c r="B312" s="267" t="s">
        <v>1423</v>
      </c>
      <c r="C312" s="268" t="s">
        <v>1938</v>
      </c>
      <c r="D312" s="135" t="s">
        <v>1989</v>
      </c>
      <c r="E312" s="135"/>
      <c r="F312" s="135" t="s">
        <v>1434</v>
      </c>
      <c r="G312" s="269">
        <v>1.1191180000000001</v>
      </c>
      <c r="H312" s="292" t="s">
        <v>1990</v>
      </c>
    </row>
    <row r="313" spans="2:8" outlineLevel="1" x14ac:dyDescent="0.35">
      <c r="B313" s="267" t="s">
        <v>1423</v>
      </c>
      <c r="C313" s="268" t="s">
        <v>1938</v>
      </c>
      <c r="D313" s="135" t="s">
        <v>1991</v>
      </c>
      <c r="E313" s="135"/>
      <c r="F313" s="135" t="s">
        <v>1434</v>
      </c>
      <c r="G313" s="269">
        <v>0.75357099999999999</v>
      </c>
      <c r="H313" s="292" t="s">
        <v>1992</v>
      </c>
    </row>
    <row r="314" spans="2:8" outlineLevel="1" x14ac:dyDescent="0.35">
      <c r="B314" s="267" t="s">
        <v>1423</v>
      </c>
      <c r="C314" s="268" t="s">
        <v>1938</v>
      </c>
      <c r="D314" s="135" t="s">
        <v>1993</v>
      </c>
      <c r="E314" s="135"/>
      <c r="F314" s="135" t="s">
        <v>1434</v>
      </c>
      <c r="G314" s="269">
        <v>1.5130569999999999</v>
      </c>
      <c r="H314" s="292" t="s">
        <v>1994</v>
      </c>
    </row>
    <row r="315" spans="2:8" outlineLevel="1" x14ac:dyDescent="0.35">
      <c r="B315" s="267" t="s">
        <v>1423</v>
      </c>
      <c r="C315" s="268" t="s">
        <v>1938</v>
      </c>
      <c r="D315" s="135" t="s">
        <v>1995</v>
      </c>
      <c r="E315" s="135"/>
      <c r="F315" s="135" t="s">
        <v>1434</v>
      </c>
      <c r="G315" s="269">
        <v>1.5130569999999999</v>
      </c>
      <c r="H315" s="292" t="s">
        <v>1996</v>
      </c>
    </row>
    <row r="316" spans="2:8" outlineLevel="1" x14ac:dyDescent="0.35">
      <c r="B316" s="267" t="s">
        <v>1423</v>
      </c>
      <c r="C316" s="268" t="s">
        <v>1938</v>
      </c>
      <c r="D316" s="135" t="s">
        <v>1997</v>
      </c>
      <c r="E316" s="135"/>
      <c r="F316" s="135" t="s">
        <v>1434</v>
      </c>
      <c r="G316" s="269">
        <v>0.75712000000000002</v>
      </c>
      <c r="H316" s="292" t="s">
        <v>1998</v>
      </c>
    </row>
    <row r="317" spans="2:8" outlineLevel="1" x14ac:dyDescent="0.35">
      <c r="B317" s="267" t="s">
        <v>1423</v>
      </c>
      <c r="C317" s="268" t="s">
        <v>1938</v>
      </c>
      <c r="D317" s="135" t="s">
        <v>1999</v>
      </c>
      <c r="E317" s="135"/>
      <c r="F317" s="135" t="s">
        <v>1434</v>
      </c>
      <c r="G317" s="269">
        <v>0.44480800000000004</v>
      </c>
      <c r="H317" s="292" t="s">
        <v>2000</v>
      </c>
    </row>
    <row r="318" spans="2:8" outlineLevel="1" x14ac:dyDescent="0.35">
      <c r="B318" s="267" t="s">
        <v>1423</v>
      </c>
      <c r="C318" s="268" t="s">
        <v>1938</v>
      </c>
      <c r="D318" s="135" t="s">
        <v>2001</v>
      </c>
      <c r="E318" s="135"/>
      <c r="F318" s="135" t="s">
        <v>1434</v>
      </c>
      <c r="G318" s="269">
        <v>0.37146200000000001</v>
      </c>
      <c r="H318" s="292" t="s">
        <v>2002</v>
      </c>
    </row>
    <row r="319" spans="2:8" outlineLevel="1" x14ac:dyDescent="0.35">
      <c r="B319" s="267" t="s">
        <v>1423</v>
      </c>
      <c r="C319" s="268" t="s">
        <v>1938</v>
      </c>
      <c r="D319" s="135" t="s">
        <v>2003</v>
      </c>
      <c r="E319" s="135"/>
      <c r="F319" s="135" t="s">
        <v>1434</v>
      </c>
      <c r="G319" s="269">
        <v>0.64828400000000008</v>
      </c>
      <c r="H319" s="292" t="s">
        <v>2004</v>
      </c>
    </row>
    <row r="320" spans="2:8" outlineLevel="1" x14ac:dyDescent="0.35">
      <c r="B320" s="267" t="s">
        <v>1423</v>
      </c>
      <c r="C320" s="268" t="s">
        <v>1938</v>
      </c>
      <c r="D320" s="135" t="s">
        <v>2005</v>
      </c>
      <c r="E320" s="135"/>
      <c r="F320" s="135" t="s">
        <v>1434</v>
      </c>
      <c r="G320" s="269">
        <v>0.64828400000000008</v>
      </c>
      <c r="H320" s="292" t="s">
        <v>2006</v>
      </c>
    </row>
    <row r="321" spans="2:8" outlineLevel="1" x14ac:dyDescent="0.35">
      <c r="B321" s="267" t="s">
        <v>1423</v>
      </c>
      <c r="C321" s="268" t="s">
        <v>1938</v>
      </c>
      <c r="D321" s="135" t="s">
        <v>2007</v>
      </c>
      <c r="E321" s="135"/>
      <c r="F321" s="135" t="s">
        <v>1434</v>
      </c>
      <c r="G321" s="269">
        <v>0.64828400000000008</v>
      </c>
      <c r="H321" s="292" t="s">
        <v>2008</v>
      </c>
    </row>
    <row r="322" spans="2:8" outlineLevel="1" x14ac:dyDescent="0.35">
      <c r="B322" s="267" t="s">
        <v>1423</v>
      </c>
      <c r="C322" s="268" t="s">
        <v>1938</v>
      </c>
      <c r="D322" s="135" t="s">
        <v>2009</v>
      </c>
      <c r="E322" s="135"/>
      <c r="F322" s="135" t="s">
        <v>1434</v>
      </c>
      <c r="G322" s="269">
        <v>0.59268300000000007</v>
      </c>
      <c r="H322" s="292" t="s">
        <v>2010</v>
      </c>
    </row>
    <row r="323" spans="2:8" outlineLevel="1" x14ac:dyDescent="0.35">
      <c r="B323" s="267" t="s">
        <v>1423</v>
      </c>
      <c r="C323" s="268" t="s">
        <v>1938</v>
      </c>
      <c r="D323" s="135" t="s">
        <v>2011</v>
      </c>
      <c r="E323" s="135"/>
      <c r="F323" s="135" t="s">
        <v>1434</v>
      </c>
      <c r="G323" s="269">
        <v>0.59268300000000007</v>
      </c>
      <c r="H323" s="292" t="s">
        <v>2012</v>
      </c>
    </row>
    <row r="324" spans="2:8" outlineLevel="1" x14ac:dyDescent="0.35">
      <c r="B324" s="267" t="s">
        <v>1423</v>
      </c>
      <c r="C324" s="268" t="s">
        <v>1938</v>
      </c>
      <c r="D324" s="135" t="s">
        <v>2013</v>
      </c>
      <c r="E324" s="135"/>
      <c r="F324" s="135" t="s">
        <v>1434</v>
      </c>
      <c r="G324" s="269">
        <v>0.64946700000000013</v>
      </c>
      <c r="H324" s="292" t="s">
        <v>2014</v>
      </c>
    </row>
    <row r="325" spans="2:8" outlineLevel="1" x14ac:dyDescent="0.35">
      <c r="B325" s="267" t="s">
        <v>1423</v>
      </c>
      <c r="C325" s="268" t="s">
        <v>1938</v>
      </c>
      <c r="D325" s="135" t="s">
        <v>2015</v>
      </c>
      <c r="E325" s="135"/>
      <c r="F325" s="135" t="s">
        <v>1434</v>
      </c>
      <c r="G325" s="269">
        <v>0.52998400000000001</v>
      </c>
      <c r="H325" s="292" t="s">
        <v>2016</v>
      </c>
    </row>
    <row r="326" spans="2:8" outlineLevel="1" x14ac:dyDescent="0.35">
      <c r="B326" s="267" t="s">
        <v>1423</v>
      </c>
      <c r="C326" s="268" t="s">
        <v>1938</v>
      </c>
      <c r="D326" s="135" t="s">
        <v>2017</v>
      </c>
      <c r="E326" s="135"/>
      <c r="F326" s="135" t="s">
        <v>1434</v>
      </c>
      <c r="G326" s="269">
        <v>0.53116700000000006</v>
      </c>
      <c r="H326" s="292" t="s">
        <v>2018</v>
      </c>
    </row>
    <row r="327" spans="2:8" outlineLevel="1" x14ac:dyDescent="0.35">
      <c r="B327" s="267" t="s">
        <v>1423</v>
      </c>
      <c r="C327" s="268" t="s">
        <v>1938</v>
      </c>
      <c r="D327" s="135" t="s">
        <v>2019</v>
      </c>
      <c r="E327" s="135"/>
      <c r="F327" s="135" t="s">
        <v>1434</v>
      </c>
      <c r="G327" s="269">
        <v>0.53116700000000006</v>
      </c>
      <c r="H327" s="292" t="s">
        <v>2020</v>
      </c>
    </row>
    <row r="328" spans="2:8" outlineLevel="1" x14ac:dyDescent="0.35">
      <c r="B328" s="267" t="s">
        <v>1423</v>
      </c>
      <c r="C328" s="268" t="s">
        <v>1938</v>
      </c>
      <c r="D328" s="135" t="s">
        <v>2021</v>
      </c>
      <c r="E328" s="135"/>
      <c r="F328" s="135" t="s">
        <v>1434</v>
      </c>
      <c r="G328" s="269">
        <v>0.71334900000000001</v>
      </c>
      <c r="H328" s="292" t="s">
        <v>2022</v>
      </c>
    </row>
    <row r="329" spans="2:8" outlineLevel="1" x14ac:dyDescent="0.35">
      <c r="B329" s="267" t="s">
        <v>1423</v>
      </c>
      <c r="C329" s="268" t="s">
        <v>1938</v>
      </c>
      <c r="D329" s="135" t="s">
        <v>2023</v>
      </c>
      <c r="E329" s="135"/>
      <c r="F329" s="135" t="s">
        <v>1434</v>
      </c>
      <c r="G329" s="269">
        <v>0.71334900000000001</v>
      </c>
      <c r="H329" s="292" t="s">
        <v>2024</v>
      </c>
    </row>
    <row r="330" spans="2:8" outlineLevel="1" x14ac:dyDescent="0.35">
      <c r="B330" s="267" t="s">
        <v>1423</v>
      </c>
      <c r="C330" s="268" t="s">
        <v>1938</v>
      </c>
      <c r="D330" s="135" t="s">
        <v>2025</v>
      </c>
      <c r="E330" s="135"/>
      <c r="F330" s="135" t="s">
        <v>1434</v>
      </c>
      <c r="G330" s="269">
        <v>0.44717400000000002</v>
      </c>
      <c r="H330" s="292" t="s">
        <v>2026</v>
      </c>
    </row>
    <row r="331" spans="2:8" outlineLevel="1" x14ac:dyDescent="0.35">
      <c r="B331" s="267" t="s">
        <v>1423</v>
      </c>
      <c r="C331" s="268" t="s">
        <v>1938</v>
      </c>
      <c r="D331" s="135" t="s">
        <v>2027</v>
      </c>
      <c r="E331" s="135"/>
      <c r="F331" s="135" t="s">
        <v>1434</v>
      </c>
      <c r="G331" s="269">
        <v>0.44717400000000002</v>
      </c>
      <c r="H331" s="292" t="s">
        <v>2028</v>
      </c>
    </row>
    <row r="332" spans="2:8" outlineLevel="1" x14ac:dyDescent="0.35">
      <c r="B332" s="267" t="s">
        <v>1423</v>
      </c>
      <c r="C332" s="268" t="s">
        <v>1938</v>
      </c>
      <c r="D332" s="135" t="s">
        <v>2029</v>
      </c>
      <c r="E332" s="135"/>
      <c r="F332" s="135" t="s">
        <v>1434</v>
      </c>
      <c r="G332" s="269">
        <v>0.44717400000000002</v>
      </c>
      <c r="H332" s="292" t="s">
        <v>2030</v>
      </c>
    </row>
    <row r="333" spans="2:8" outlineLevel="1" x14ac:dyDescent="0.35">
      <c r="B333" s="267" t="s">
        <v>1423</v>
      </c>
      <c r="C333" s="268" t="s">
        <v>1938</v>
      </c>
      <c r="D333" s="135" t="s">
        <v>2031</v>
      </c>
      <c r="E333" s="135"/>
      <c r="F333" s="135" t="s">
        <v>1434</v>
      </c>
      <c r="G333" s="269">
        <v>0.44599100000000003</v>
      </c>
      <c r="H333" s="292" t="s">
        <v>2032</v>
      </c>
    </row>
    <row r="334" spans="2:8" outlineLevel="1" x14ac:dyDescent="0.35">
      <c r="B334" s="267" t="s">
        <v>1423</v>
      </c>
      <c r="C334" s="268" t="s">
        <v>1938</v>
      </c>
      <c r="D334" s="135" t="s">
        <v>2033</v>
      </c>
      <c r="E334" s="135"/>
      <c r="F334" s="135" t="s">
        <v>1434</v>
      </c>
      <c r="G334" s="269">
        <v>0.24843000000000001</v>
      </c>
      <c r="H334" s="292" t="s">
        <v>2034</v>
      </c>
    </row>
    <row r="335" spans="2:8" outlineLevel="1" x14ac:dyDescent="0.35">
      <c r="B335" s="267" t="s">
        <v>1423</v>
      </c>
      <c r="C335" s="268" t="s">
        <v>1938</v>
      </c>
      <c r="D335" s="135" t="s">
        <v>2035</v>
      </c>
      <c r="E335" s="135"/>
      <c r="F335" s="135" t="s">
        <v>1434</v>
      </c>
      <c r="G335" s="269">
        <v>0.52761800000000003</v>
      </c>
      <c r="H335" s="292" t="s">
        <v>2036</v>
      </c>
    </row>
    <row r="336" spans="2:8" outlineLevel="1" x14ac:dyDescent="0.35">
      <c r="B336" s="267" t="s">
        <v>1423</v>
      </c>
      <c r="C336" s="268" t="s">
        <v>1938</v>
      </c>
      <c r="D336" s="135" t="s">
        <v>2037</v>
      </c>
      <c r="E336" s="135"/>
      <c r="F336" s="135" t="s">
        <v>1434</v>
      </c>
      <c r="G336" s="269">
        <v>0.29338400000000003</v>
      </c>
      <c r="H336" s="292" t="s">
        <v>2038</v>
      </c>
    </row>
    <row r="337" spans="2:8" outlineLevel="1" x14ac:dyDescent="0.35">
      <c r="B337" s="267" t="s">
        <v>1423</v>
      </c>
      <c r="C337" s="268" t="s">
        <v>1938</v>
      </c>
      <c r="D337" s="135" t="s">
        <v>2039</v>
      </c>
      <c r="E337" s="135"/>
      <c r="F337" s="135" t="s">
        <v>1434</v>
      </c>
      <c r="G337" s="269">
        <v>0.183365</v>
      </c>
      <c r="H337" s="292" t="s">
        <v>2040</v>
      </c>
    </row>
    <row r="338" spans="2:8" outlineLevel="1" x14ac:dyDescent="0.35">
      <c r="B338" s="267" t="s">
        <v>1423</v>
      </c>
      <c r="C338" s="268" t="s">
        <v>2041</v>
      </c>
      <c r="D338" s="135" t="s">
        <v>2042</v>
      </c>
      <c r="E338" s="135"/>
      <c r="F338" s="135" t="s">
        <v>1434</v>
      </c>
      <c r="G338" s="269">
        <v>0.37146200000000001</v>
      </c>
      <c r="H338" s="292" t="s">
        <v>2043</v>
      </c>
    </row>
    <row r="339" spans="2:8" outlineLevel="1" x14ac:dyDescent="0.35">
      <c r="B339" s="267" t="s">
        <v>1423</v>
      </c>
      <c r="C339" s="268" t="s">
        <v>2041</v>
      </c>
      <c r="D339" s="135" t="s">
        <v>2044</v>
      </c>
      <c r="E339" s="135"/>
      <c r="F339" s="135" t="s">
        <v>1434</v>
      </c>
      <c r="G339" s="269">
        <v>0.28392000000000001</v>
      </c>
      <c r="H339" s="292" t="s">
        <v>2045</v>
      </c>
    </row>
    <row r="340" spans="2:8" outlineLevel="1" x14ac:dyDescent="0.35">
      <c r="B340" s="267" t="s">
        <v>1479</v>
      </c>
      <c r="C340" s="268" t="s">
        <v>1899</v>
      </c>
      <c r="D340" s="135" t="s">
        <v>2046</v>
      </c>
      <c r="E340" s="135"/>
      <c r="F340" s="135" t="s">
        <v>1434</v>
      </c>
      <c r="G340" s="269">
        <v>5.6784000000000001E-2</v>
      </c>
      <c r="H340" s="292" t="s">
        <v>2047</v>
      </c>
    </row>
    <row r="341" spans="2:8" outlineLevel="1" x14ac:dyDescent="0.35">
      <c r="B341" s="267" t="s">
        <v>1423</v>
      </c>
      <c r="C341" s="268" t="s">
        <v>2041</v>
      </c>
      <c r="D341" s="135" t="s">
        <v>2048</v>
      </c>
      <c r="E341" s="135"/>
      <c r="F341" s="135" t="s">
        <v>1434</v>
      </c>
      <c r="G341" s="269">
        <v>0.32059300000000002</v>
      </c>
      <c r="H341" s="292" t="s">
        <v>2049</v>
      </c>
    </row>
    <row r="342" spans="2:8" outlineLevel="1" x14ac:dyDescent="0.35">
      <c r="B342" s="267" t="s">
        <v>1423</v>
      </c>
      <c r="C342" s="268" t="s">
        <v>2041</v>
      </c>
      <c r="D342" s="135" t="s">
        <v>2050</v>
      </c>
      <c r="E342" s="135"/>
      <c r="F342" s="135" t="s">
        <v>1434</v>
      </c>
      <c r="G342" s="269">
        <v>0.227136</v>
      </c>
      <c r="H342" s="292" t="s">
        <v>2051</v>
      </c>
    </row>
    <row r="343" spans="2:8" outlineLevel="1" x14ac:dyDescent="0.35">
      <c r="B343" s="267" t="s">
        <v>1423</v>
      </c>
      <c r="C343" s="268" t="s">
        <v>2041</v>
      </c>
      <c r="D343" s="135" t="s">
        <v>2052</v>
      </c>
      <c r="E343" s="135"/>
      <c r="F343" s="135" t="s">
        <v>1434</v>
      </c>
      <c r="G343" s="269">
        <v>0.291018</v>
      </c>
      <c r="H343" s="292" t="s">
        <v>2053</v>
      </c>
    </row>
    <row r="344" spans="2:8" outlineLevel="1" x14ac:dyDescent="0.35">
      <c r="B344" s="267" t="s">
        <v>1423</v>
      </c>
      <c r="C344" s="268" t="s">
        <v>2041</v>
      </c>
      <c r="D344" s="135" t="s">
        <v>2054</v>
      </c>
      <c r="E344" s="135"/>
      <c r="F344" s="135" t="s">
        <v>1434</v>
      </c>
      <c r="G344" s="269">
        <v>0.35726600000000003</v>
      </c>
      <c r="H344" s="292" t="s">
        <v>2055</v>
      </c>
    </row>
    <row r="345" spans="2:8" outlineLevel="1" x14ac:dyDescent="0.35">
      <c r="B345" s="267" t="s">
        <v>1423</v>
      </c>
      <c r="C345" s="268" t="s">
        <v>2041</v>
      </c>
      <c r="D345" s="135" t="s">
        <v>2056</v>
      </c>
      <c r="E345" s="135"/>
      <c r="F345" s="135" t="s">
        <v>1434</v>
      </c>
      <c r="G345" s="269">
        <v>0.35726600000000003</v>
      </c>
      <c r="H345" s="292" t="s">
        <v>2057</v>
      </c>
    </row>
    <row r="346" spans="2:8" outlineLevel="1" x14ac:dyDescent="0.35">
      <c r="B346" s="267" t="s">
        <v>1423</v>
      </c>
      <c r="C346" s="268" t="s">
        <v>2041</v>
      </c>
      <c r="D346" s="135" t="s">
        <v>2058</v>
      </c>
      <c r="E346" s="135"/>
      <c r="F346" s="135" t="s">
        <v>1434</v>
      </c>
      <c r="G346" s="269">
        <v>0.24843000000000001</v>
      </c>
      <c r="H346" s="292" t="s">
        <v>2059</v>
      </c>
    </row>
    <row r="347" spans="2:8" outlineLevel="1" x14ac:dyDescent="0.35">
      <c r="B347" s="267" t="s">
        <v>1423</v>
      </c>
      <c r="C347" s="268" t="s">
        <v>2041</v>
      </c>
      <c r="D347" s="135" t="s">
        <v>2060</v>
      </c>
      <c r="E347" s="135"/>
      <c r="F347" s="135" t="s">
        <v>1434</v>
      </c>
      <c r="G347" s="269">
        <v>0.25671100000000002</v>
      </c>
      <c r="H347" s="292" t="s">
        <v>2061</v>
      </c>
    </row>
    <row r="348" spans="2:8" outlineLevel="1" x14ac:dyDescent="0.35">
      <c r="B348" s="267" t="s">
        <v>1423</v>
      </c>
      <c r="C348" s="268" t="s">
        <v>2041</v>
      </c>
      <c r="D348" s="135" t="s">
        <v>2062</v>
      </c>
      <c r="E348" s="135"/>
      <c r="F348" s="135" t="s">
        <v>1434</v>
      </c>
      <c r="G348" s="269">
        <v>0.24843000000000001</v>
      </c>
      <c r="H348" s="292" t="s">
        <v>2063</v>
      </c>
    </row>
    <row r="349" spans="2:8" outlineLevel="1" x14ac:dyDescent="0.35">
      <c r="B349" s="267" t="s">
        <v>1423</v>
      </c>
      <c r="C349" s="268" t="s">
        <v>2041</v>
      </c>
      <c r="D349" s="135" t="s">
        <v>2064</v>
      </c>
      <c r="E349" s="135"/>
      <c r="F349" s="135" t="s">
        <v>1434</v>
      </c>
      <c r="G349" s="269">
        <v>0.24843000000000001</v>
      </c>
      <c r="H349" s="292" t="s">
        <v>2065</v>
      </c>
    </row>
    <row r="350" spans="2:8" outlineLevel="1" x14ac:dyDescent="0.35">
      <c r="B350" s="267" t="s">
        <v>1423</v>
      </c>
      <c r="C350" s="268" t="s">
        <v>2041</v>
      </c>
      <c r="D350" s="135" t="s">
        <v>2066</v>
      </c>
      <c r="E350" s="135"/>
      <c r="F350" s="135" t="s">
        <v>1434</v>
      </c>
      <c r="G350" s="269">
        <v>0.24843000000000001</v>
      </c>
      <c r="H350" s="292" t="s">
        <v>2067</v>
      </c>
    </row>
    <row r="351" spans="2:8" outlineLevel="1" x14ac:dyDescent="0.35">
      <c r="B351" s="267" t="s">
        <v>1423</v>
      </c>
      <c r="C351" s="268" t="s">
        <v>2041</v>
      </c>
      <c r="D351" s="135" t="s">
        <v>2068</v>
      </c>
      <c r="E351" s="135"/>
      <c r="F351" s="135" t="s">
        <v>1434</v>
      </c>
      <c r="G351" s="269">
        <v>0.211757</v>
      </c>
      <c r="H351" s="292" t="s">
        <v>2069</v>
      </c>
    </row>
    <row r="352" spans="2:8" outlineLevel="1" x14ac:dyDescent="0.35">
      <c r="B352" s="267" t="s">
        <v>1423</v>
      </c>
      <c r="C352" s="268" t="s">
        <v>2041</v>
      </c>
      <c r="D352" s="135" t="s">
        <v>2070</v>
      </c>
      <c r="E352" s="135"/>
      <c r="F352" s="135" t="s">
        <v>1434</v>
      </c>
      <c r="G352" s="269">
        <v>0.28865200000000002</v>
      </c>
      <c r="H352" s="292" t="s">
        <v>2071</v>
      </c>
    </row>
    <row r="353" spans="2:8" outlineLevel="1" x14ac:dyDescent="0.35">
      <c r="B353" s="267" t="s">
        <v>1423</v>
      </c>
      <c r="C353" s="268" t="s">
        <v>2041</v>
      </c>
      <c r="D353" s="135" t="s">
        <v>2072</v>
      </c>
      <c r="E353" s="135"/>
      <c r="F353" s="135" t="s">
        <v>1434</v>
      </c>
      <c r="G353" s="269">
        <v>0.28628599999999998</v>
      </c>
      <c r="H353" s="292" t="s">
        <v>2073</v>
      </c>
    </row>
    <row r="354" spans="2:8" outlineLevel="1" x14ac:dyDescent="0.35">
      <c r="B354" s="267" t="s">
        <v>1423</v>
      </c>
      <c r="C354" s="268" t="s">
        <v>2041</v>
      </c>
      <c r="D354" s="135" t="s">
        <v>2074</v>
      </c>
      <c r="E354" s="135"/>
      <c r="F354" s="135" t="s">
        <v>1434</v>
      </c>
      <c r="G354" s="269">
        <v>0.31112900000000004</v>
      </c>
      <c r="H354" s="292" t="s">
        <v>2075</v>
      </c>
    </row>
    <row r="355" spans="2:8" outlineLevel="1" x14ac:dyDescent="0.35">
      <c r="B355" s="267" t="s">
        <v>1423</v>
      </c>
      <c r="C355" s="268" t="s">
        <v>2041</v>
      </c>
      <c r="D355" s="135" t="s">
        <v>2076</v>
      </c>
      <c r="E355" s="135"/>
      <c r="F355" s="135" t="s">
        <v>1434</v>
      </c>
      <c r="G355" s="269">
        <v>0.31467800000000001</v>
      </c>
      <c r="H355" s="292" t="s">
        <v>2077</v>
      </c>
    </row>
    <row r="356" spans="2:8" outlineLevel="1" x14ac:dyDescent="0.35">
      <c r="B356" s="267" t="s">
        <v>1479</v>
      </c>
      <c r="C356" s="268" t="s">
        <v>1899</v>
      </c>
      <c r="D356" s="135" t="s">
        <v>2078</v>
      </c>
      <c r="E356" s="135"/>
      <c r="F356" s="135" t="s">
        <v>1434</v>
      </c>
      <c r="G356" s="269">
        <v>5.6784000000000001E-2</v>
      </c>
      <c r="H356" s="292" t="s">
        <v>2079</v>
      </c>
    </row>
    <row r="357" spans="2:8" outlineLevel="1" x14ac:dyDescent="0.35">
      <c r="B357" s="267" t="s">
        <v>1423</v>
      </c>
      <c r="C357" s="268" t="s">
        <v>2041</v>
      </c>
      <c r="D357" s="135" t="s">
        <v>2080</v>
      </c>
      <c r="E357" s="135"/>
      <c r="F357" s="135" t="s">
        <v>1434</v>
      </c>
      <c r="G357" s="269">
        <v>0.31112900000000004</v>
      </c>
      <c r="H357" s="292" t="s">
        <v>2081</v>
      </c>
    </row>
    <row r="358" spans="2:8" outlineLevel="1" x14ac:dyDescent="0.35">
      <c r="B358" s="267" t="s">
        <v>1423</v>
      </c>
      <c r="C358" s="268" t="s">
        <v>2041</v>
      </c>
      <c r="D358" s="135" t="s">
        <v>2082</v>
      </c>
      <c r="E358" s="135"/>
      <c r="F358" s="135" t="s">
        <v>1434</v>
      </c>
      <c r="G358" s="269">
        <v>0.27563900000000002</v>
      </c>
      <c r="H358" s="292" t="s">
        <v>2083</v>
      </c>
    </row>
    <row r="359" spans="2:8" outlineLevel="1" x14ac:dyDescent="0.35">
      <c r="B359" s="267" t="s">
        <v>1423</v>
      </c>
      <c r="C359" s="268" t="s">
        <v>2041</v>
      </c>
      <c r="D359" s="135" t="s">
        <v>2084</v>
      </c>
      <c r="E359" s="135"/>
      <c r="F359" s="135" t="s">
        <v>1434</v>
      </c>
      <c r="G359" s="269">
        <v>0.296933</v>
      </c>
      <c r="H359" s="292" t="s">
        <v>2085</v>
      </c>
    </row>
    <row r="360" spans="2:8" outlineLevel="1" x14ac:dyDescent="0.35">
      <c r="B360" s="267" t="s">
        <v>1423</v>
      </c>
      <c r="C360" s="268" t="s">
        <v>2041</v>
      </c>
      <c r="D360" s="135" t="s">
        <v>1427</v>
      </c>
      <c r="E360" s="135"/>
      <c r="F360" s="135" t="s">
        <v>1434</v>
      </c>
      <c r="G360" s="269">
        <v>0.37619400000000003</v>
      </c>
      <c r="H360" s="292" t="s">
        <v>2086</v>
      </c>
    </row>
    <row r="361" spans="2:8" outlineLevel="1" x14ac:dyDescent="0.35">
      <c r="B361" s="267" t="s">
        <v>1423</v>
      </c>
      <c r="C361" s="268" t="s">
        <v>2041</v>
      </c>
      <c r="D361" s="135" t="s">
        <v>2087</v>
      </c>
      <c r="E361" s="135"/>
      <c r="F361" s="135" t="s">
        <v>1434</v>
      </c>
      <c r="G361" s="269">
        <v>0.25789400000000001</v>
      </c>
      <c r="H361" s="292" t="s">
        <v>2088</v>
      </c>
    </row>
    <row r="362" spans="2:8" outlineLevel="1" x14ac:dyDescent="0.35">
      <c r="B362" s="267" t="s">
        <v>1423</v>
      </c>
      <c r="C362" s="268" t="s">
        <v>2041</v>
      </c>
      <c r="D362" s="135" t="s">
        <v>2089</v>
      </c>
      <c r="E362" s="135"/>
      <c r="F362" s="135" t="s">
        <v>1434</v>
      </c>
      <c r="G362" s="269">
        <v>0.23896600000000004</v>
      </c>
      <c r="H362" s="292" t="s">
        <v>2090</v>
      </c>
    </row>
    <row r="363" spans="2:8" outlineLevel="1" x14ac:dyDescent="0.35">
      <c r="B363" s="267" t="s">
        <v>1423</v>
      </c>
      <c r="C363" s="268" t="s">
        <v>2041</v>
      </c>
      <c r="D363" s="135" t="s">
        <v>2091</v>
      </c>
      <c r="E363" s="135"/>
      <c r="F363" s="135" t="s">
        <v>1434</v>
      </c>
      <c r="G363" s="269">
        <v>0.35016799999999998</v>
      </c>
      <c r="H363" s="292" t="s">
        <v>2092</v>
      </c>
    </row>
    <row r="364" spans="2:8" outlineLevel="1" x14ac:dyDescent="0.35">
      <c r="B364" s="267" t="s">
        <v>1423</v>
      </c>
      <c r="C364" s="268" t="s">
        <v>2041</v>
      </c>
      <c r="D364" s="135" t="s">
        <v>2093</v>
      </c>
      <c r="E364" s="135"/>
      <c r="F364" s="135" t="s">
        <v>1434</v>
      </c>
      <c r="G364" s="269">
        <v>0.35016799999999998</v>
      </c>
      <c r="H364" s="292" t="s">
        <v>2094</v>
      </c>
    </row>
    <row r="365" spans="2:8" outlineLevel="1" x14ac:dyDescent="0.35">
      <c r="B365" s="267" t="s">
        <v>1423</v>
      </c>
      <c r="C365" s="268" t="s">
        <v>2041</v>
      </c>
      <c r="D365" s="135" t="s">
        <v>2095</v>
      </c>
      <c r="E365" s="135"/>
      <c r="F365" s="135" t="s">
        <v>1434</v>
      </c>
      <c r="G365" s="269">
        <v>0.35016799999999998</v>
      </c>
      <c r="H365" s="292" t="s">
        <v>2096</v>
      </c>
    </row>
    <row r="366" spans="2:8" outlineLevel="1" x14ac:dyDescent="0.35">
      <c r="B366" s="267" t="s">
        <v>1423</v>
      </c>
      <c r="C366" s="268" t="s">
        <v>2041</v>
      </c>
      <c r="D366" s="135" t="s">
        <v>2097</v>
      </c>
      <c r="E366" s="135"/>
      <c r="F366" s="135" t="s">
        <v>1434</v>
      </c>
      <c r="G366" s="269">
        <v>0.19519500000000001</v>
      </c>
      <c r="H366" s="292" t="s">
        <v>2098</v>
      </c>
    </row>
    <row r="367" spans="2:8" outlineLevel="1" x14ac:dyDescent="0.35">
      <c r="B367" s="267" t="s">
        <v>1423</v>
      </c>
      <c r="C367" s="268" t="s">
        <v>2041</v>
      </c>
      <c r="D367" s="135" t="s">
        <v>2099</v>
      </c>
      <c r="E367" s="135"/>
      <c r="F367" s="135" t="s">
        <v>1434</v>
      </c>
      <c r="G367" s="269">
        <v>0.30758000000000002</v>
      </c>
      <c r="H367" s="292" t="s">
        <v>2100</v>
      </c>
    </row>
    <row r="368" spans="2:8" outlineLevel="1" x14ac:dyDescent="0.35">
      <c r="B368" s="267" t="s">
        <v>1423</v>
      </c>
      <c r="C368" s="268" t="s">
        <v>2041</v>
      </c>
      <c r="D368" s="135" t="s">
        <v>2101</v>
      </c>
      <c r="E368" s="135"/>
      <c r="F368" s="135" t="s">
        <v>1434</v>
      </c>
      <c r="G368" s="269">
        <v>0.22003800000000001</v>
      </c>
      <c r="H368" s="292" t="s">
        <v>2102</v>
      </c>
    </row>
    <row r="369" spans="2:8" outlineLevel="1" x14ac:dyDescent="0.35">
      <c r="B369" s="267" t="s">
        <v>1423</v>
      </c>
      <c r="C369" s="268" t="s">
        <v>2041</v>
      </c>
      <c r="D369" s="135" t="s">
        <v>2103</v>
      </c>
      <c r="E369" s="135"/>
      <c r="F369" s="135" t="s">
        <v>1434</v>
      </c>
      <c r="G369" s="269">
        <v>0.32414200000000004</v>
      </c>
      <c r="H369" s="292" t="s">
        <v>2104</v>
      </c>
    </row>
    <row r="370" spans="2:8" outlineLevel="1" x14ac:dyDescent="0.35">
      <c r="B370" s="267" t="s">
        <v>1423</v>
      </c>
      <c r="C370" s="268" t="s">
        <v>2041</v>
      </c>
      <c r="D370" s="135" t="s">
        <v>2105</v>
      </c>
      <c r="E370" s="135"/>
      <c r="F370" s="135" t="s">
        <v>1434</v>
      </c>
      <c r="G370" s="269">
        <v>0.30758000000000002</v>
      </c>
      <c r="H370" s="292" t="s">
        <v>2106</v>
      </c>
    </row>
    <row r="371" spans="2:8" outlineLevel="1" x14ac:dyDescent="0.35">
      <c r="B371" s="267" t="s">
        <v>1423</v>
      </c>
      <c r="C371" s="268" t="s">
        <v>2041</v>
      </c>
      <c r="D371" s="135" t="s">
        <v>2107</v>
      </c>
      <c r="E371" s="135"/>
      <c r="F371" s="135" t="s">
        <v>1434</v>
      </c>
      <c r="G371" s="269">
        <v>0.11830000000000002</v>
      </c>
      <c r="H371" s="292" t="s">
        <v>2108</v>
      </c>
    </row>
    <row r="372" spans="2:8" outlineLevel="1" x14ac:dyDescent="0.35">
      <c r="B372" s="267" t="s">
        <v>1423</v>
      </c>
      <c r="C372" s="268" t="s">
        <v>2041</v>
      </c>
      <c r="D372" s="135" t="s">
        <v>2109</v>
      </c>
      <c r="E372" s="135"/>
      <c r="F372" s="135" t="s">
        <v>1434</v>
      </c>
      <c r="G372" s="269">
        <v>0.38092600000000004</v>
      </c>
      <c r="H372" s="292" t="s">
        <v>2110</v>
      </c>
    </row>
    <row r="373" spans="2:8" outlineLevel="1" x14ac:dyDescent="0.35">
      <c r="B373" s="267" t="s">
        <v>1423</v>
      </c>
      <c r="C373" s="268" t="s">
        <v>2041</v>
      </c>
      <c r="D373" s="135" t="s">
        <v>2111</v>
      </c>
      <c r="E373" s="135"/>
      <c r="F373" s="135" t="s">
        <v>1434</v>
      </c>
      <c r="G373" s="269">
        <v>0.36318100000000003</v>
      </c>
      <c r="H373" s="292" t="s">
        <v>2112</v>
      </c>
    </row>
    <row r="374" spans="2:8" outlineLevel="1" x14ac:dyDescent="0.35">
      <c r="B374" s="267" t="s">
        <v>1423</v>
      </c>
      <c r="C374" s="268" t="s">
        <v>2041</v>
      </c>
      <c r="D374" s="135" t="s">
        <v>2113</v>
      </c>
      <c r="E374" s="135"/>
      <c r="F374" s="135" t="s">
        <v>1434</v>
      </c>
      <c r="G374" s="269">
        <v>0.29220099999999999</v>
      </c>
      <c r="H374" s="292" t="s">
        <v>2114</v>
      </c>
    </row>
    <row r="375" spans="2:8" outlineLevel="1" x14ac:dyDescent="0.35">
      <c r="B375" s="267" t="s">
        <v>1423</v>
      </c>
      <c r="C375" s="268" t="s">
        <v>2041</v>
      </c>
      <c r="D375" s="135" t="s">
        <v>2115</v>
      </c>
      <c r="E375" s="135"/>
      <c r="F375" s="135" t="s">
        <v>1434</v>
      </c>
      <c r="G375" s="269">
        <v>0.309946</v>
      </c>
      <c r="H375" s="292" t="s">
        <v>2116</v>
      </c>
    </row>
    <row r="376" spans="2:8" outlineLevel="1" x14ac:dyDescent="0.35">
      <c r="B376" s="267" t="s">
        <v>1423</v>
      </c>
      <c r="C376" s="268" t="s">
        <v>2041</v>
      </c>
      <c r="D376" s="135" t="s">
        <v>2117</v>
      </c>
      <c r="E376" s="135"/>
      <c r="F376" s="135" t="s">
        <v>1434</v>
      </c>
      <c r="G376" s="269">
        <v>0.23896600000000004</v>
      </c>
      <c r="H376" s="292" t="s">
        <v>2118</v>
      </c>
    </row>
    <row r="377" spans="2:8" outlineLevel="1" x14ac:dyDescent="0.35">
      <c r="B377" s="267" t="s">
        <v>1423</v>
      </c>
      <c r="C377" s="268" t="s">
        <v>2041</v>
      </c>
      <c r="D377" s="135" t="s">
        <v>2119</v>
      </c>
      <c r="E377" s="135"/>
      <c r="F377" s="135" t="s">
        <v>1434</v>
      </c>
      <c r="G377" s="269">
        <v>0.304031</v>
      </c>
      <c r="H377" s="292" t="s">
        <v>2120</v>
      </c>
    </row>
    <row r="378" spans="2:8" outlineLevel="1" x14ac:dyDescent="0.35">
      <c r="B378" s="267" t="s">
        <v>1423</v>
      </c>
      <c r="C378" s="268" t="s">
        <v>2041</v>
      </c>
      <c r="D378" s="135" t="s">
        <v>2121</v>
      </c>
      <c r="E378" s="135"/>
      <c r="F378" s="135" t="s">
        <v>1434</v>
      </c>
      <c r="G378" s="269">
        <v>0.46373600000000004</v>
      </c>
      <c r="H378" s="292" t="s">
        <v>2122</v>
      </c>
    </row>
    <row r="379" spans="2:8" outlineLevel="1" x14ac:dyDescent="0.35">
      <c r="B379" s="267" t="s">
        <v>1423</v>
      </c>
      <c r="C379" s="268" t="s">
        <v>2041</v>
      </c>
      <c r="D379" s="135" t="s">
        <v>2123</v>
      </c>
      <c r="E379" s="135"/>
      <c r="F379" s="135" t="s">
        <v>1434</v>
      </c>
      <c r="G379" s="269">
        <v>0.46373600000000004</v>
      </c>
      <c r="H379" s="292" t="s">
        <v>2124</v>
      </c>
    </row>
    <row r="380" spans="2:8" outlineLevel="1" x14ac:dyDescent="0.35">
      <c r="B380" s="267" t="s">
        <v>1423</v>
      </c>
      <c r="C380" s="268" t="s">
        <v>2041</v>
      </c>
      <c r="D380" s="135" t="s">
        <v>2125</v>
      </c>
      <c r="E380" s="135"/>
      <c r="F380" s="135" t="s">
        <v>1434</v>
      </c>
      <c r="G380" s="269">
        <v>0.83756399999999998</v>
      </c>
      <c r="H380" s="292" t="s">
        <v>2126</v>
      </c>
    </row>
    <row r="381" spans="2:8" outlineLevel="1" x14ac:dyDescent="0.35">
      <c r="B381" s="267" t="s">
        <v>1423</v>
      </c>
      <c r="C381" s="268" t="s">
        <v>2041</v>
      </c>
      <c r="D381" s="135" t="s">
        <v>2127</v>
      </c>
      <c r="E381" s="135"/>
      <c r="F381" s="135" t="s">
        <v>1434</v>
      </c>
      <c r="G381" s="269">
        <v>0.46728500000000006</v>
      </c>
      <c r="H381" s="292" t="s">
        <v>2128</v>
      </c>
    </row>
    <row r="382" spans="2:8" outlineLevel="1" x14ac:dyDescent="0.35">
      <c r="B382" s="267" t="s">
        <v>1423</v>
      </c>
      <c r="C382" s="268" t="s">
        <v>2041</v>
      </c>
      <c r="D382" s="135" t="s">
        <v>2129</v>
      </c>
      <c r="E382" s="135"/>
      <c r="F382" s="135" t="s">
        <v>1434</v>
      </c>
      <c r="G382" s="269">
        <v>0.17745</v>
      </c>
      <c r="H382" s="292" t="s">
        <v>2130</v>
      </c>
    </row>
    <row r="383" spans="2:8" outlineLevel="1" x14ac:dyDescent="0.35">
      <c r="B383" s="267" t="s">
        <v>1423</v>
      </c>
      <c r="C383" s="268" t="s">
        <v>2041</v>
      </c>
      <c r="D383" s="135" t="s">
        <v>2131</v>
      </c>
      <c r="E383" s="135"/>
      <c r="F383" s="135" t="s">
        <v>1434</v>
      </c>
      <c r="G383" s="269">
        <v>0.13486200000000001</v>
      </c>
      <c r="H383" s="292" t="s">
        <v>2132</v>
      </c>
    </row>
    <row r="384" spans="2:8" outlineLevel="1" x14ac:dyDescent="0.35">
      <c r="B384" s="267" t="s">
        <v>1423</v>
      </c>
      <c r="C384" s="268" t="s">
        <v>2041</v>
      </c>
      <c r="D384" s="135" t="s">
        <v>2133</v>
      </c>
      <c r="E384" s="135"/>
      <c r="F384" s="135" t="s">
        <v>1434</v>
      </c>
      <c r="G384" s="269">
        <v>0.25434499999999999</v>
      </c>
      <c r="H384" s="292" t="s">
        <v>2134</v>
      </c>
    </row>
    <row r="385" spans="2:8" outlineLevel="1" x14ac:dyDescent="0.35">
      <c r="B385" s="267" t="s">
        <v>1423</v>
      </c>
      <c r="C385" s="268" t="s">
        <v>2041</v>
      </c>
      <c r="D385" s="135" t="s">
        <v>2135</v>
      </c>
      <c r="E385" s="135"/>
      <c r="F385" s="135" t="s">
        <v>1434</v>
      </c>
      <c r="G385" s="269">
        <v>0.19401200000000002</v>
      </c>
      <c r="H385" s="292" t="s">
        <v>2136</v>
      </c>
    </row>
    <row r="386" spans="2:8" outlineLevel="1" x14ac:dyDescent="0.35">
      <c r="B386" s="267" t="s">
        <v>1423</v>
      </c>
      <c r="C386" s="268" t="s">
        <v>2041</v>
      </c>
      <c r="D386" s="135" t="s">
        <v>2137</v>
      </c>
      <c r="E386" s="135"/>
      <c r="F386" s="135" t="s">
        <v>1434</v>
      </c>
      <c r="G386" s="269">
        <v>0.17271800000000001</v>
      </c>
      <c r="H386" s="292" t="s">
        <v>2138</v>
      </c>
    </row>
    <row r="387" spans="2:8" outlineLevel="1" x14ac:dyDescent="0.35">
      <c r="B387" s="267" t="s">
        <v>1423</v>
      </c>
      <c r="C387" s="268" t="s">
        <v>2041</v>
      </c>
      <c r="D387" s="135" t="s">
        <v>2139</v>
      </c>
      <c r="E387" s="135"/>
      <c r="F387" s="135" t="s">
        <v>1434</v>
      </c>
      <c r="G387" s="269">
        <v>0.17271800000000001</v>
      </c>
      <c r="H387" s="292" t="s">
        <v>2140</v>
      </c>
    </row>
    <row r="388" spans="2:8" outlineLevel="1" x14ac:dyDescent="0.35">
      <c r="B388" s="267" t="s">
        <v>1423</v>
      </c>
      <c r="C388" s="268" t="s">
        <v>2041</v>
      </c>
      <c r="D388" s="135" t="s">
        <v>2141</v>
      </c>
      <c r="E388" s="135"/>
      <c r="F388" s="135" t="s">
        <v>1434</v>
      </c>
      <c r="G388" s="269">
        <v>0.46846800000000005</v>
      </c>
      <c r="H388" s="292" t="s">
        <v>2142</v>
      </c>
    </row>
    <row r="389" spans="2:8" outlineLevel="1" x14ac:dyDescent="0.35">
      <c r="B389" s="267" t="s">
        <v>1423</v>
      </c>
      <c r="C389" s="268" t="s">
        <v>2041</v>
      </c>
      <c r="D389" s="135" t="s">
        <v>2143</v>
      </c>
      <c r="E389" s="135"/>
      <c r="F389" s="135" t="s">
        <v>1434</v>
      </c>
      <c r="G389" s="269">
        <v>0.13841100000000001</v>
      </c>
      <c r="H389" s="292" t="s">
        <v>2144</v>
      </c>
    </row>
    <row r="390" spans="2:8" outlineLevel="1" x14ac:dyDescent="0.35">
      <c r="B390" s="267" t="s">
        <v>1423</v>
      </c>
      <c r="C390" s="268" t="s">
        <v>2041</v>
      </c>
      <c r="D390" s="135" t="s">
        <v>2145</v>
      </c>
      <c r="E390" s="135"/>
      <c r="F390" s="135" t="s">
        <v>1434</v>
      </c>
      <c r="G390" s="269">
        <v>0.33005700000000004</v>
      </c>
      <c r="H390" s="292" t="s">
        <v>2146</v>
      </c>
    </row>
    <row r="391" spans="2:8" outlineLevel="1" x14ac:dyDescent="0.35">
      <c r="B391" s="267" t="s">
        <v>1423</v>
      </c>
      <c r="C391" s="268" t="s">
        <v>2041</v>
      </c>
      <c r="D391" s="135" t="s">
        <v>2147</v>
      </c>
      <c r="E391" s="135"/>
      <c r="F391" s="135" t="s">
        <v>1434</v>
      </c>
      <c r="G391" s="269">
        <v>0.40931799999999996</v>
      </c>
      <c r="H391" s="292" t="s">
        <v>2148</v>
      </c>
    </row>
    <row r="392" spans="2:8" outlineLevel="1" x14ac:dyDescent="0.35">
      <c r="B392" s="267" t="s">
        <v>1423</v>
      </c>
      <c r="C392" s="268" t="s">
        <v>2041</v>
      </c>
      <c r="D392" s="135" t="s">
        <v>2149</v>
      </c>
      <c r="E392" s="135"/>
      <c r="F392" s="135" t="s">
        <v>1434</v>
      </c>
      <c r="G392" s="269">
        <v>0.46255300000000005</v>
      </c>
      <c r="H392" s="292" t="s">
        <v>2150</v>
      </c>
    </row>
    <row r="393" spans="2:8" outlineLevel="1" x14ac:dyDescent="0.35">
      <c r="B393" s="267" t="s">
        <v>1423</v>
      </c>
      <c r="C393" s="268" t="s">
        <v>2041</v>
      </c>
      <c r="D393" s="135" t="s">
        <v>2151</v>
      </c>
      <c r="E393" s="135"/>
      <c r="F393" s="135" t="s">
        <v>1434</v>
      </c>
      <c r="G393" s="269">
        <v>0.46610200000000002</v>
      </c>
      <c r="H393" s="292" t="s">
        <v>2152</v>
      </c>
    </row>
    <row r="394" spans="2:8" outlineLevel="1" x14ac:dyDescent="0.35">
      <c r="B394" s="267" t="s">
        <v>1423</v>
      </c>
      <c r="C394" s="268" t="s">
        <v>2041</v>
      </c>
      <c r="D394" s="135" t="s">
        <v>2153</v>
      </c>
      <c r="E394" s="135"/>
      <c r="F394" s="135" t="s">
        <v>1434</v>
      </c>
      <c r="G394" s="269">
        <v>0.27090700000000001</v>
      </c>
      <c r="H394" s="292" t="s">
        <v>2154</v>
      </c>
    </row>
    <row r="395" spans="2:8" outlineLevel="1" x14ac:dyDescent="0.35">
      <c r="B395" s="267" t="s">
        <v>1423</v>
      </c>
      <c r="C395" s="268" t="s">
        <v>2041</v>
      </c>
      <c r="D395" s="135" t="s">
        <v>2155</v>
      </c>
      <c r="E395" s="135"/>
      <c r="F395" s="135" t="s">
        <v>1434</v>
      </c>
      <c r="G395" s="269">
        <v>0.27090700000000001</v>
      </c>
      <c r="H395" s="292" t="s">
        <v>2156</v>
      </c>
    </row>
    <row r="396" spans="2:8" outlineLevel="1" x14ac:dyDescent="0.35">
      <c r="B396" s="267" t="s">
        <v>1423</v>
      </c>
      <c r="C396" s="268" t="s">
        <v>2157</v>
      </c>
      <c r="D396" s="135" t="s">
        <v>2158</v>
      </c>
      <c r="E396" s="135"/>
      <c r="F396" s="135" t="s">
        <v>1434</v>
      </c>
      <c r="G396" s="269">
        <v>0.16916899999999999</v>
      </c>
      <c r="H396" s="292" t="s">
        <v>2159</v>
      </c>
    </row>
    <row r="397" spans="2:8" outlineLevel="1" x14ac:dyDescent="0.35">
      <c r="B397" s="267" t="s">
        <v>1423</v>
      </c>
      <c r="C397" s="268" t="s">
        <v>2157</v>
      </c>
      <c r="D397" s="135" t="s">
        <v>2160</v>
      </c>
      <c r="E397" s="135"/>
      <c r="F397" s="135" t="s">
        <v>1434</v>
      </c>
      <c r="G397" s="269">
        <v>0.22477000000000003</v>
      </c>
      <c r="H397" s="292" t="s">
        <v>2161</v>
      </c>
    </row>
    <row r="398" spans="2:8" outlineLevel="1" x14ac:dyDescent="0.35">
      <c r="B398" s="267" t="s">
        <v>1423</v>
      </c>
      <c r="C398" s="268" t="s">
        <v>2157</v>
      </c>
      <c r="D398" s="135" t="s">
        <v>2162</v>
      </c>
      <c r="E398" s="135"/>
      <c r="F398" s="135" t="s">
        <v>1434</v>
      </c>
      <c r="G398" s="269">
        <v>0.20111000000000001</v>
      </c>
      <c r="H398" s="292" t="s">
        <v>2163</v>
      </c>
    </row>
    <row r="399" spans="2:8" outlineLevel="1" x14ac:dyDescent="0.35">
      <c r="B399" s="267" t="s">
        <v>1423</v>
      </c>
      <c r="C399" s="268" t="s">
        <v>2157</v>
      </c>
      <c r="D399" s="135" t="s">
        <v>2164</v>
      </c>
      <c r="E399" s="135"/>
      <c r="F399" s="135" t="s">
        <v>1434</v>
      </c>
      <c r="G399" s="269">
        <v>0.20111000000000001</v>
      </c>
      <c r="H399" s="292" t="s">
        <v>2165</v>
      </c>
    </row>
    <row r="400" spans="2:8" outlineLevel="1" x14ac:dyDescent="0.35">
      <c r="B400" s="267" t="s">
        <v>1423</v>
      </c>
      <c r="C400" s="268" t="s">
        <v>2157</v>
      </c>
      <c r="D400" s="135" t="s">
        <v>2166</v>
      </c>
      <c r="E400" s="135"/>
      <c r="F400" s="135" t="s">
        <v>1434</v>
      </c>
      <c r="G400" s="269">
        <v>0.16325400000000001</v>
      </c>
      <c r="H400" s="292" t="s">
        <v>2167</v>
      </c>
    </row>
    <row r="401" spans="2:8" outlineLevel="1" x14ac:dyDescent="0.35">
      <c r="B401" s="267" t="s">
        <v>1423</v>
      </c>
      <c r="C401" s="268" t="s">
        <v>2168</v>
      </c>
      <c r="D401" s="135" t="s">
        <v>2169</v>
      </c>
      <c r="E401" s="135"/>
      <c r="F401" s="135" t="s">
        <v>1434</v>
      </c>
      <c r="G401" s="269">
        <v>0.28983500000000001</v>
      </c>
      <c r="H401" s="292" t="s">
        <v>2170</v>
      </c>
    </row>
    <row r="402" spans="2:8" outlineLevel="1" x14ac:dyDescent="0.35">
      <c r="B402" s="267" t="s">
        <v>1423</v>
      </c>
      <c r="C402" s="268" t="s">
        <v>2168</v>
      </c>
      <c r="D402" s="135" t="s">
        <v>2171</v>
      </c>
      <c r="E402" s="135"/>
      <c r="F402" s="135" t="s">
        <v>1434</v>
      </c>
      <c r="G402" s="269">
        <v>1.028027</v>
      </c>
      <c r="H402" s="292" t="s">
        <v>2172</v>
      </c>
    </row>
    <row r="403" spans="2:8" outlineLevel="1" x14ac:dyDescent="0.35">
      <c r="B403" s="267" t="s">
        <v>1423</v>
      </c>
      <c r="C403" s="268" t="s">
        <v>2168</v>
      </c>
      <c r="D403" s="135" t="s">
        <v>2173</v>
      </c>
      <c r="E403" s="135"/>
      <c r="F403" s="135" t="s">
        <v>1434</v>
      </c>
      <c r="G403" s="269">
        <v>0.52761800000000003</v>
      </c>
      <c r="H403" s="292" t="s">
        <v>2174</v>
      </c>
    </row>
    <row r="404" spans="2:8" outlineLevel="1" x14ac:dyDescent="0.35">
      <c r="B404" s="267" t="s">
        <v>1423</v>
      </c>
      <c r="C404" s="268" t="s">
        <v>2168</v>
      </c>
      <c r="D404" s="135" t="s">
        <v>2175</v>
      </c>
      <c r="E404" s="135"/>
      <c r="F404" s="135" t="s">
        <v>1434</v>
      </c>
      <c r="G404" s="269">
        <v>0.52761800000000003</v>
      </c>
      <c r="H404" s="292" t="s">
        <v>2176</v>
      </c>
    </row>
    <row r="405" spans="2:8" outlineLevel="1" x14ac:dyDescent="0.35">
      <c r="B405" s="267" t="s">
        <v>1423</v>
      </c>
      <c r="C405" s="268" t="s">
        <v>2168</v>
      </c>
      <c r="D405" s="135" t="s">
        <v>2177</v>
      </c>
      <c r="E405" s="135"/>
      <c r="F405" s="135" t="s">
        <v>1434</v>
      </c>
      <c r="G405" s="269">
        <v>1.1581570000000001</v>
      </c>
      <c r="H405" s="292" t="s">
        <v>2178</v>
      </c>
    </row>
    <row r="406" spans="2:8" outlineLevel="1" x14ac:dyDescent="0.35">
      <c r="B406" s="267" t="s">
        <v>1479</v>
      </c>
      <c r="C406" s="268" t="s">
        <v>1899</v>
      </c>
      <c r="D406" s="135" t="s">
        <v>2179</v>
      </c>
      <c r="E406" s="135"/>
      <c r="F406" s="135" t="s">
        <v>1434</v>
      </c>
      <c r="G406" s="269">
        <v>5.6784000000000001E-2</v>
      </c>
      <c r="H406" s="292" t="s">
        <v>2180</v>
      </c>
    </row>
    <row r="407" spans="2:8" outlineLevel="1" x14ac:dyDescent="0.35">
      <c r="B407" s="267" t="s">
        <v>1423</v>
      </c>
      <c r="C407" s="268" t="s">
        <v>2168</v>
      </c>
      <c r="D407" s="135" t="s">
        <v>2181</v>
      </c>
      <c r="E407" s="135"/>
      <c r="F407" s="135" t="s">
        <v>1434</v>
      </c>
      <c r="G407" s="269">
        <v>0.64946700000000013</v>
      </c>
      <c r="H407" s="292" t="s">
        <v>2182</v>
      </c>
    </row>
    <row r="408" spans="2:8" outlineLevel="1" x14ac:dyDescent="0.35">
      <c r="B408" s="267" t="s">
        <v>1423</v>
      </c>
      <c r="C408" s="268" t="s">
        <v>2168</v>
      </c>
      <c r="D408" s="135" t="s">
        <v>2183</v>
      </c>
      <c r="E408" s="135"/>
      <c r="F408" s="135" t="s">
        <v>1434</v>
      </c>
      <c r="G408" s="269">
        <v>1.6680299999999999</v>
      </c>
      <c r="H408" s="292" t="s">
        <v>2184</v>
      </c>
    </row>
    <row r="409" spans="2:8" outlineLevel="1" x14ac:dyDescent="0.35">
      <c r="B409" s="267" t="s">
        <v>1423</v>
      </c>
      <c r="C409" s="268" t="s">
        <v>2168</v>
      </c>
      <c r="D409" s="135" t="s">
        <v>2185</v>
      </c>
      <c r="E409" s="135"/>
      <c r="F409" s="135" t="s">
        <v>1434</v>
      </c>
      <c r="G409" s="269">
        <v>1.028027</v>
      </c>
      <c r="H409" s="292" t="s">
        <v>2186</v>
      </c>
    </row>
    <row r="410" spans="2:8" outlineLevel="1" x14ac:dyDescent="0.35">
      <c r="B410" s="267" t="s">
        <v>1423</v>
      </c>
      <c r="C410" s="268" t="s">
        <v>2168</v>
      </c>
      <c r="D410" s="135" t="s">
        <v>2187</v>
      </c>
      <c r="E410" s="135"/>
      <c r="F410" s="135" t="s">
        <v>1434</v>
      </c>
      <c r="G410" s="269">
        <v>0.63527100000000003</v>
      </c>
      <c r="H410" s="292" t="s">
        <v>2188</v>
      </c>
    </row>
    <row r="411" spans="2:8" outlineLevel="1" x14ac:dyDescent="0.35">
      <c r="B411" s="267" t="s">
        <v>1423</v>
      </c>
      <c r="C411" s="268" t="s">
        <v>2168</v>
      </c>
      <c r="D411" s="135" t="s">
        <v>2189</v>
      </c>
      <c r="E411" s="135"/>
      <c r="F411" s="135" t="s">
        <v>1434</v>
      </c>
      <c r="G411" s="269">
        <v>0.75712000000000002</v>
      </c>
      <c r="H411" s="292" t="s">
        <v>2190</v>
      </c>
    </row>
    <row r="412" spans="2:8" outlineLevel="1" x14ac:dyDescent="0.35">
      <c r="B412" s="267" t="s">
        <v>1423</v>
      </c>
      <c r="C412" s="268" t="s">
        <v>2168</v>
      </c>
      <c r="D412" s="135" t="s">
        <v>2191</v>
      </c>
      <c r="E412" s="135"/>
      <c r="F412" s="135" t="s">
        <v>1434</v>
      </c>
      <c r="G412" s="269">
        <v>0.75712000000000002</v>
      </c>
      <c r="H412" s="292" t="s">
        <v>2192</v>
      </c>
    </row>
    <row r="413" spans="2:8" outlineLevel="1" x14ac:dyDescent="0.35">
      <c r="B413" s="267" t="s">
        <v>1423</v>
      </c>
      <c r="C413" s="268" t="s">
        <v>2168</v>
      </c>
      <c r="D413" s="135" t="s">
        <v>2193</v>
      </c>
      <c r="E413" s="135"/>
      <c r="F413" s="135" t="s">
        <v>1434</v>
      </c>
      <c r="G413" s="269">
        <v>0.52761800000000003</v>
      </c>
      <c r="H413" s="292" t="s">
        <v>2194</v>
      </c>
    </row>
    <row r="414" spans="2:8" outlineLevel="1" x14ac:dyDescent="0.35">
      <c r="B414" s="267" t="s">
        <v>1423</v>
      </c>
      <c r="C414" s="268" t="s">
        <v>2168</v>
      </c>
      <c r="D414" s="135" t="s">
        <v>2195</v>
      </c>
      <c r="E414" s="135"/>
      <c r="F414" s="135" t="s">
        <v>1434</v>
      </c>
      <c r="G414" s="269">
        <v>0.73227700000000007</v>
      </c>
      <c r="H414" s="292" t="s">
        <v>2196</v>
      </c>
    </row>
    <row r="415" spans="2:8" outlineLevel="1" x14ac:dyDescent="0.35">
      <c r="B415" s="267" t="s">
        <v>1423</v>
      </c>
      <c r="C415" s="268" t="s">
        <v>2168</v>
      </c>
      <c r="D415" s="135" t="s">
        <v>2197</v>
      </c>
      <c r="E415" s="135"/>
      <c r="F415" s="135" t="s">
        <v>1434</v>
      </c>
      <c r="G415" s="269">
        <v>0.73227700000000007</v>
      </c>
      <c r="H415" s="292" t="s">
        <v>2198</v>
      </c>
    </row>
    <row r="416" spans="2:8" outlineLevel="1" x14ac:dyDescent="0.35">
      <c r="B416" s="267" t="s">
        <v>1423</v>
      </c>
      <c r="C416" s="268" t="s">
        <v>2168</v>
      </c>
      <c r="D416" s="135" t="s">
        <v>2199</v>
      </c>
      <c r="E416" s="135"/>
      <c r="F416" s="135" t="s">
        <v>1434</v>
      </c>
      <c r="G416" s="269">
        <v>0.73227700000000007</v>
      </c>
      <c r="H416" s="292" t="s">
        <v>2200</v>
      </c>
    </row>
    <row r="417" spans="2:8" outlineLevel="1" x14ac:dyDescent="0.35">
      <c r="B417" s="267" t="s">
        <v>1423</v>
      </c>
      <c r="C417" s="268" t="s">
        <v>2168</v>
      </c>
      <c r="D417" s="135" t="s">
        <v>2201</v>
      </c>
      <c r="E417" s="135"/>
      <c r="F417" s="135" t="s">
        <v>1434</v>
      </c>
      <c r="G417" s="269">
        <v>0.75830300000000006</v>
      </c>
      <c r="H417" s="292" t="s">
        <v>2202</v>
      </c>
    </row>
    <row r="418" spans="2:8" outlineLevel="1" x14ac:dyDescent="0.35">
      <c r="B418" s="267" t="s">
        <v>1423</v>
      </c>
      <c r="C418" s="268" t="s">
        <v>2168</v>
      </c>
      <c r="D418" s="135" t="s">
        <v>2203</v>
      </c>
      <c r="E418" s="135"/>
      <c r="F418" s="135" t="s">
        <v>1434</v>
      </c>
      <c r="G418" s="269">
        <v>0.75830300000000006</v>
      </c>
      <c r="H418" s="292" t="s">
        <v>2204</v>
      </c>
    </row>
    <row r="419" spans="2:8" outlineLevel="1" x14ac:dyDescent="0.35">
      <c r="B419" s="267" t="s">
        <v>1423</v>
      </c>
      <c r="C419" s="268" t="s">
        <v>2168</v>
      </c>
      <c r="D419" s="135" t="s">
        <v>2205</v>
      </c>
      <c r="E419" s="135"/>
      <c r="F419" s="135" t="s">
        <v>1434</v>
      </c>
      <c r="G419" s="269">
        <v>0.75830300000000006</v>
      </c>
      <c r="H419" s="292" t="s">
        <v>2206</v>
      </c>
    </row>
    <row r="420" spans="2:8" outlineLevel="1" x14ac:dyDescent="0.35">
      <c r="B420" s="267" t="s">
        <v>1423</v>
      </c>
      <c r="C420" s="268" t="s">
        <v>2168</v>
      </c>
      <c r="D420" s="135" t="s">
        <v>2207</v>
      </c>
      <c r="E420" s="135"/>
      <c r="F420" s="135" t="s">
        <v>1434</v>
      </c>
      <c r="G420" s="269">
        <v>0.48029800000000006</v>
      </c>
      <c r="H420" s="292" t="s">
        <v>2208</v>
      </c>
    </row>
    <row r="421" spans="2:8" outlineLevel="1" x14ac:dyDescent="0.35">
      <c r="B421" s="267" t="s">
        <v>1423</v>
      </c>
      <c r="C421" s="268" t="s">
        <v>2168</v>
      </c>
      <c r="D421" s="135" t="s">
        <v>2209</v>
      </c>
      <c r="E421" s="135"/>
      <c r="F421" s="135" t="s">
        <v>1434</v>
      </c>
      <c r="G421" s="269">
        <v>0.28392000000000001</v>
      </c>
      <c r="H421" s="292" t="s">
        <v>2210</v>
      </c>
    </row>
    <row r="422" spans="2:8" outlineLevel="1" x14ac:dyDescent="0.35">
      <c r="B422" s="267" t="s">
        <v>1423</v>
      </c>
      <c r="C422" s="268" t="s">
        <v>2168</v>
      </c>
      <c r="D422" s="135" t="s">
        <v>2211</v>
      </c>
      <c r="E422" s="135"/>
      <c r="F422" s="135" t="s">
        <v>1434</v>
      </c>
      <c r="G422" s="269">
        <v>0.41404999999999997</v>
      </c>
      <c r="H422" s="292" t="s">
        <v>2212</v>
      </c>
    </row>
    <row r="423" spans="2:8" outlineLevel="1" x14ac:dyDescent="0.35">
      <c r="B423" s="267" t="s">
        <v>1423</v>
      </c>
      <c r="C423" s="268" t="s">
        <v>2168</v>
      </c>
      <c r="D423" s="135" t="s">
        <v>2213</v>
      </c>
      <c r="E423" s="135"/>
      <c r="F423" s="135" t="s">
        <v>1434</v>
      </c>
      <c r="G423" s="269">
        <v>0.41404999999999997</v>
      </c>
      <c r="H423" s="292" t="s">
        <v>2214</v>
      </c>
    </row>
    <row r="424" spans="2:8" outlineLevel="1" x14ac:dyDescent="0.35">
      <c r="B424" s="267" t="s">
        <v>1423</v>
      </c>
      <c r="C424" s="268" t="s">
        <v>2168</v>
      </c>
      <c r="D424" s="135" t="s">
        <v>2215</v>
      </c>
      <c r="E424" s="135"/>
      <c r="F424" s="135" t="s">
        <v>1434</v>
      </c>
      <c r="G424" s="269">
        <v>0.41404999999999997</v>
      </c>
      <c r="H424" s="292" t="s">
        <v>2216</v>
      </c>
    </row>
    <row r="425" spans="2:8" outlineLevel="1" x14ac:dyDescent="0.35">
      <c r="B425" s="267" t="s">
        <v>1423</v>
      </c>
      <c r="C425" s="268" t="s">
        <v>2168</v>
      </c>
      <c r="D425" s="135" t="s">
        <v>2217</v>
      </c>
      <c r="E425" s="135"/>
      <c r="F425" s="135" t="s">
        <v>1434</v>
      </c>
      <c r="G425" s="269">
        <v>0.33597199999999999</v>
      </c>
      <c r="H425" s="292" t="s">
        <v>2218</v>
      </c>
    </row>
    <row r="426" spans="2:8" outlineLevel="1" x14ac:dyDescent="0.35">
      <c r="B426" s="267" t="s">
        <v>1423</v>
      </c>
      <c r="C426" s="268" t="s">
        <v>2168</v>
      </c>
      <c r="D426" s="135" t="s">
        <v>2215</v>
      </c>
      <c r="E426" s="135"/>
      <c r="F426" s="135" t="s">
        <v>1434</v>
      </c>
      <c r="G426" s="269">
        <v>0.33597199999999999</v>
      </c>
      <c r="H426" s="292" t="s">
        <v>2219</v>
      </c>
    </row>
    <row r="427" spans="2:8" outlineLevel="1" x14ac:dyDescent="0.35">
      <c r="B427" s="267" t="s">
        <v>1423</v>
      </c>
      <c r="C427" s="268" t="s">
        <v>2168</v>
      </c>
      <c r="D427" s="135" t="s">
        <v>2220</v>
      </c>
      <c r="E427" s="135"/>
      <c r="F427" s="135" t="s">
        <v>1434</v>
      </c>
      <c r="G427" s="269">
        <v>0.33597199999999999</v>
      </c>
      <c r="H427" s="292" t="s">
        <v>2221</v>
      </c>
    </row>
    <row r="428" spans="2:8" outlineLevel="1" x14ac:dyDescent="0.35">
      <c r="B428" s="267" t="s">
        <v>1423</v>
      </c>
      <c r="C428" s="268" t="s">
        <v>2168</v>
      </c>
      <c r="D428" s="135" t="s">
        <v>2222</v>
      </c>
      <c r="E428" s="135"/>
      <c r="F428" s="135" t="s">
        <v>1434</v>
      </c>
      <c r="G428" s="269">
        <v>0.493311</v>
      </c>
      <c r="H428" s="292" t="s">
        <v>2223</v>
      </c>
    </row>
    <row r="429" spans="2:8" outlineLevel="1" x14ac:dyDescent="0.35">
      <c r="B429" s="267" t="s">
        <v>1423</v>
      </c>
      <c r="C429" s="268" t="s">
        <v>2168</v>
      </c>
      <c r="D429" s="135" t="s">
        <v>2224</v>
      </c>
      <c r="E429" s="135"/>
      <c r="F429" s="135" t="s">
        <v>1434</v>
      </c>
      <c r="G429" s="269">
        <v>0.74765599999999999</v>
      </c>
      <c r="H429" s="292" t="s">
        <v>2225</v>
      </c>
    </row>
    <row r="430" spans="2:8" outlineLevel="1" x14ac:dyDescent="0.35">
      <c r="B430" s="267" t="s">
        <v>1423</v>
      </c>
      <c r="C430" s="268" t="s">
        <v>2168</v>
      </c>
      <c r="D430" s="135" t="s">
        <v>2226</v>
      </c>
      <c r="E430" s="135"/>
      <c r="F430" s="135" t="s">
        <v>1434</v>
      </c>
      <c r="G430" s="269">
        <v>0.74765599999999999</v>
      </c>
      <c r="H430" s="292" t="s">
        <v>2227</v>
      </c>
    </row>
    <row r="431" spans="2:8" outlineLevel="1" x14ac:dyDescent="0.35">
      <c r="B431" s="267" t="s">
        <v>2228</v>
      </c>
      <c r="C431" s="268" t="s">
        <v>2229</v>
      </c>
      <c r="D431" s="135" t="s">
        <v>2230</v>
      </c>
      <c r="E431" s="135"/>
      <c r="F431" s="135" t="s">
        <v>1434</v>
      </c>
      <c r="G431" s="269">
        <v>6.3882000000000008E-2</v>
      </c>
      <c r="H431" s="292" t="s">
        <v>2231</v>
      </c>
    </row>
    <row r="432" spans="2:8" outlineLevel="1" x14ac:dyDescent="0.35">
      <c r="B432" s="267" t="s">
        <v>2228</v>
      </c>
      <c r="C432" s="268" t="s">
        <v>2229</v>
      </c>
      <c r="D432" s="135" t="s">
        <v>2232</v>
      </c>
      <c r="E432" s="135"/>
      <c r="F432" s="135" t="s">
        <v>1434</v>
      </c>
      <c r="G432" s="269">
        <v>6.3882000000000008E-2</v>
      </c>
      <c r="H432" s="292" t="s">
        <v>2233</v>
      </c>
    </row>
    <row r="433" spans="2:8" outlineLevel="1" x14ac:dyDescent="0.35">
      <c r="B433" s="267" t="s">
        <v>2228</v>
      </c>
      <c r="C433" s="268" t="s">
        <v>2229</v>
      </c>
      <c r="D433" s="135" t="s">
        <v>2234</v>
      </c>
      <c r="E433" s="135"/>
      <c r="F433" s="135" t="s">
        <v>1434</v>
      </c>
      <c r="G433" s="269">
        <v>6.3882000000000008E-2</v>
      </c>
      <c r="H433" s="292" t="s">
        <v>2235</v>
      </c>
    </row>
    <row r="434" spans="2:8" outlineLevel="1" x14ac:dyDescent="0.35">
      <c r="B434" s="267" t="s">
        <v>2228</v>
      </c>
      <c r="C434" s="268" t="s">
        <v>2229</v>
      </c>
      <c r="D434" s="135" t="s">
        <v>2236</v>
      </c>
      <c r="E434" s="135"/>
      <c r="F434" s="135" t="s">
        <v>1434</v>
      </c>
      <c r="G434" s="269">
        <v>5.9150000000000008E-2</v>
      </c>
      <c r="H434" s="292" t="s">
        <v>2237</v>
      </c>
    </row>
    <row r="435" spans="2:8" outlineLevel="1" x14ac:dyDescent="0.35">
      <c r="B435" s="267" t="s">
        <v>1423</v>
      </c>
      <c r="C435" s="268" t="s">
        <v>2168</v>
      </c>
      <c r="D435" s="135" t="s">
        <v>2238</v>
      </c>
      <c r="E435" s="135"/>
      <c r="F435" s="135" t="s">
        <v>1434</v>
      </c>
      <c r="G435" s="269">
        <v>0.26025999999999999</v>
      </c>
      <c r="H435" s="292" t="s">
        <v>2239</v>
      </c>
    </row>
    <row r="436" spans="2:8" outlineLevel="1" x14ac:dyDescent="0.35">
      <c r="B436" s="267" t="s">
        <v>1423</v>
      </c>
      <c r="C436" s="268" t="s">
        <v>2168</v>
      </c>
      <c r="D436" s="135" t="s">
        <v>2240</v>
      </c>
      <c r="E436" s="135"/>
      <c r="F436" s="135" t="s">
        <v>1434</v>
      </c>
      <c r="G436" s="269">
        <v>0.39275600000000005</v>
      </c>
      <c r="H436" s="292" t="s">
        <v>2241</v>
      </c>
    </row>
    <row r="437" spans="2:8" outlineLevel="1" x14ac:dyDescent="0.35">
      <c r="B437" s="267" t="s">
        <v>1423</v>
      </c>
      <c r="C437" s="268" t="s">
        <v>2168</v>
      </c>
      <c r="D437" s="135" t="s">
        <v>2242</v>
      </c>
      <c r="E437" s="135"/>
      <c r="F437" s="135" t="s">
        <v>1434</v>
      </c>
      <c r="G437" s="269">
        <v>0.62225800000000009</v>
      </c>
      <c r="H437" s="292" t="s">
        <v>2243</v>
      </c>
    </row>
    <row r="438" spans="2:8" outlineLevel="1" x14ac:dyDescent="0.35">
      <c r="B438" s="267" t="s">
        <v>1423</v>
      </c>
      <c r="C438" s="268" t="s">
        <v>2168</v>
      </c>
      <c r="D438" s="135" t="s">
        <v>2244</v>
      </c>
      <c r="E438" s="135"/>
      <c r="F438" s="135" t="s">
        <v>1434</v>
      </c>
      <c r="G438" s="269">
        <v>0.32769100000000007</v>
      </c>
      <c r="H438" s="292" t="s">
        <v>2245</v>
      </c>
    </row>
    <row r="439" spans="2:8" outlineLevel="1" x14ac:dyDescent="0.35">
      <c r="B439" s="267" t="s">
        <v>1423</v>
      </c>
      <c r="C439" s="268" t="s">
        <v>2168</v>
      </c>
      <c r="D439" s="135" t="s">
        <v>2246</v>
      </c>
      <c r="E439" s="135"/>
      <c r="F439" s="135" t="s">
        <v>1434</v>
      </c>
      <c r="G439" s="269">
        <v>0.37856000000000001</v>
      </c>
      <c r="H439" s="292" t="s">
        <v>2247</v>
      </c>
    </row>
    <row r="440" spans="2:8" outlineLevel="1" x14ac:dyDescent="0.35">
      <c r="B440" s="267" t="s">
        <v>1423</v>
      </c>
      <c r="C440" s="268" t="s">
        <v>2168</v>
      </c>
      <c r="D440" s="135" t="s">
        <v>2248</v>
      </c>
      <c r="E440" s="135"/>
      <c r="F440" s="135" t="s">
        <v>1434</v>
      </c>
      <c r="G440" s="269">
        <v>0.347802</v>
      </c>
      <c r="H440" s="292" t="s">
        <v>2249</v>
      </c>
    </row>
    <row r="441" spans="2:8" outlineLevel="1" x14ac:dyDescent="0.35">
      <c r="B441" s="267" t="s">
        <v>1423</v>
      </c>
      <c r="C441" s="268" t="s">
        <v>2250</v>
      </c>
      <c r="D441" s="135" t="s">
        <v>2251</v>
      </c>
      <c r="E441" s="135"/>
      <c r="F441" s="135" t="s">
        <v>1434</v>
      </c>
      <c r="G441" s="269">
        <v>0.87187100000000006</v>
      </c>
      <c r="H441" s="292" t="s">
        <v>2252</v>
      </c>
    </row>
    <row r="442" spans="2:8" outlineLevel="1" x14ac:dyDescent="0.35">
      <c r="B442" s="267" t="s">
        <v>1423</v>
      </c>
      <c r="C442" s="268" t="s">
        <v>2250</v>
      </c>
      <c r="D442" s="135" t="s">
        <v>2253</v>
      </c>
      <c r="E442" s="135"/>
      <c r="F442" s="135" t="s">
        <v>1434</v>
      </c>
      <c r="G442" s="269">
        <v>0.87187100000000006</v>
      </c>
      <c r="H442" s="292" t="s">
        <v>2254</v>
      </c>
    </row>
    <row r="443" spans="2:8" outlineLevel="1" x14ac:dyDescent="0.35">
      <c r="B443" s="267" t="s">
        <v>1423</v>
      </c>
      <c r="C443" s="268" t="s">
        <v>2250</v>
      </c>
      <c r="D443" s="135" t="s">
        <v>2255</v>
      </c>
      <c r="E443" s="135"/>
      <c r="F443" s="135" t="s">
        <v>1434</v>
      </c>
      <c r="G443" s="269">
        <v>0.94994900000000004</v>
      </c>
      <c r="H443" s="292" t="s">
        <v>2256</v>
      </c>
    </row>
    <row r="444" spans="2:8" outlineLevel="1" x14ac:dyDescent="0.35">
      <c r="B444" s="267" t="s">
        <v>2228</v>
      </c>
      <c r="C444" s="268" t="s">
        <v>2229</v>
      </c>
      <c r="D444" s="135" t="s">
        <v>2257</v>
      </c>
      <c r="E444" s="135"/>
      <c r="F444" s="135" t="s">
        <v>1434</v>
      </c>
      <c r="G444" s="269">
        <v>9.9372000000000016E-2</v>
      </c>
      <c r="H444" s="292" t="s">
        <v>2258</v>
      </c>
    </row>
    <row r="445" spans="2:8" outlineLevel="1" x14ac:dyDescent="0.35">
      <c r="B445" s="267" t="s">
        <v>1423</v>
      </c>
      <c r="C445" s="268" t="s">
        <v>2250</v>
      </c>
      <c r="D445" s="135" t="s">
        <v>2259</v>
      </c>
      <c r="E445" s="135"/>
      <c r="F445" s="135" t="s">
        <v>1434</v>
      </c>
      <c r="G445" s="269">
        <v>0.57967000000000002</v>
      </c>
      <c r="H445" s="292" t="s">
        <v>2260</v>
      </c>
    </row>
    <row r="446" spans="2:8" outlineLevel="1" x14ac:dyDescent="0.35">
      <c r="B446" s="267" t="s">
        <v>1423</v>
      </c>
      <c r="C446" s="268" t="s">
        <v>2250</v>
      </c>
      <c r="D446" s="135" t="s">
        <v>2261</v>
      </c>
      <c r="E446" s="135"/>
      <c r="F446" s="135" t="s">
        <v>1434</v>
      </c>
      <c r="G446" s="269">
        <v>0.57967000000000002</v>
      </c>
      <c r="H446" s="292" t="s">
        <v>2262</v>
      </c>
    </row>
    <row r="447" spans="2:8" outlineLevel="1" x14ac:dyDescent="0.35">
      <c r="B447" s="267" t="s">
        <v>1423</v>
      </c>
      <c r="C447" s="268" t="s">
        <v>2250</v>
      </c>
      <c r="D447" s="135" t="s">
        <v>2263</v>
      </c>
      <c r="E447" s="135"/>
      <c r="F447" s="135" t="s">
        <v>1434</v>
      </c>
      <c r="G447" s="269">
        <v>0.57967000000000002</v>
      </c>
      <c r="H447" s="292" t="s">
        <v>2264</v>
      </c>
    </row>
    <row r="448" spans="2:8" outlineLevel="1" x14ac:dyDescent="0.35">
      <c r="B448" s="267" t="s">
        <v>1423</v>
      </c>
      <c r="C448" s="268" t="s">
        <v>2250</v>
      </c>
      <c r="D448" s="135" t="s">
        <v>2265</v>
      </c>
      <c r="E448" s="135"/>
      <c r="F448" s="135" t="s">
        <v>1434</v>
      </c>
      <c r="G448" s="269">
        <v>0.61752600000000002</v>
      </c>
      <c r="H448" s="292" t="s">
        <v>2266</v>
      </c>
    </row>
    <row r="449" spans="2:8" outlineLevel="1" x14ac:dyDescent="0.35">
      <c r="B449" s="267" t="s">
        <v>1423</v>
      </c>
      <c r="C449" s="268" t="s">
        <v>2250</v>
      </c>
      <c r="D449" s="135" t="s">
        <v>2267</v>
      </c>
      <c r="E449" s="135"/>
      <c r="F449" s="135" t="s">
        <v>1434</v>
      </c>
      <c r="G449" s="269">
        <v>0.48621300000000001</v>
      </c>
      <c r="H449" s="292" t="s">
        <v>2268</v>
      </c>
    </row>
    <row r="450" spans="2:8" outlineLevel="1" x14ac:dyDescent="0.35">
      <c r="B450" s="267" t="s">
        <v>1423</v>
      </c>
      <c r="C450" s="268" t="s">
        <v>2250</v>
      </c>
      <c r="D450" s="135" t="s">
        <v>2269</v>
      </c>
      <c r="E450" s="135"/>
      <c r="F450" s="135" t="s">
        <v>1434</v>
      </c>
      <c r="G450" s="269">
        <v>0.54772900000000002</v>
      </c>
      <c r="H450" s="292" t="s">
        <v>2270</v>
      </c>
    </row>
    <row r="451" spans="2:8" outlineLevel="1" x14ac:dyDescent="0.35">
      <c r="B451" s="267" t="s">
        <v>1423</v>
      </c>
      <c r="C451" s="268" t="s">
        <v>2271</v>
      </c>
      <c r="D451" s="135" t="s">
        <v>2272</v>
      </c>
      <c r="E451" s="135"/>
      <c r="F451" s="135" t="s">
        <v>1434</v>
      </c>
      <c r="G451" s="269">
        <v>0.28983500000000001</v>
      </c>
      <c r="H451" s="292" t="s">
        <v>2273</v>
      </c>
    </row>
    <row r="452" spans="2:8" outlineLevel="1" x14ac:dyDescent="0.35">
      <c r="B452" s="267" t="s">
        <v>2228</v>
      </c>
      <c r="C452" s="268" t="s">
        <v>2229</v>
      </c>
      <c r="D452" s="135" t="s">
        <v>2274</v>
      </c>
      <c r="E452" s="135"/>
      <c r="F452" s="135" t="s">
        <v>1434</v>
      </c>
      <c r="G452" s="269">
        <v>9.9372000000000016E-2</v>
      </c>
      <c r="H452" s="292" t="s">
        <v>2275</v>
      </c>
    </row>
    <row r="453" spans="2:8" outlineLevel="1" x14ac:dyDescent="0.35">
      <c r="B453" s="267" t="s">
        <v>1423</v>
      </c>
      <c r="C453" s="268" t="s">
        <v>2271</v>
      </c>
      <c r="D453" s="135" t="s">
        <v>2276</v>
      </c>
      <c r="E453" s="135"/>
      <c r="F453" s="135" t="s">
        <v>1434</v>
      </c>
      <c r="G453" s="269">
        <v>0.360815</v>
      </c>
      <c r="H453" s="292" t="s">
        <v>2277</v>
      </c>
    </row>
    <row r="454" spans="2:8" outlineLevel="1" x14ac:dyDescent="0.35">
      <c r="B454" s="267" t="s">
        <v>1423</v>
      </c>
      <c r="C454" s="268" t="s">
        <v>2271</v>
      </c>
      <c r="D454" s="135" t="s">
        <v>2278</v>
      </c>
      <c r="E454" s="135"/>
      <c r="F454" s="135" t="s">
        <v>1434</v>
      </c>
      <c r="G454" s="269">
        <v>0.69915300000000002</v>
      </c>
      <c r="H454" s="292" t="s">
        <v>2279</v>
      </c>
    </row>
    <row r="455" spans="2:8" outlineLevel="1" x14ac:dyDescent="0.35">
      <c r="B455" s="267" t="s">
        <v>1423</v>
      </c>
      <c r="C455" s="268" t="s">
        <v>2271</v>
      </c>
      <c r="D455" s="135" t="s">
        <v>2280</v>
      </c>
      <c r="E455" s="135"/>
      <c r="F455" s="135" t="s">
        <v>1434</v>
      </c>
      <c r="G455" s="269">
        <v>0.56547400000000003</v>
      </c>
      <c r="H455" s="292" t="s">
        <v>2281</v>
      </c>
    </row>
    <row r="456" spans="2:8" outlineLevel="1" x14ac:dyDescent="0.35">
      <c r="B456" s="267" t="s">
        <v>1423</v>
      </c>
      <c r="C456" s="268" t="s">
        <v>2271</v>
      </c>
      <c r="D456" s="135" t="s">
        <v>2282</v>
      </c>
      <c r="E456" s="135"/>
      <c r="F456" s="135" t="s">
        <v>1434</v>
      </c>
      <c r="G456" s="269">
        <v>0.95704700000000009</v>
      </c>
      <c r="H456" s="292" t="s">
        <v>2283</v>
      </c>
    </row>
    <row r="457" spans="2:8" outlineLevel="1" x14ac:dyDescent="0.35">
      <c r="B457" s="267" t="s">
        <v>1423</v>
      </c>
      <c r="C457" s="268" t="s">
        <v>2271</v>
      </c>
      <c r="D457" s="135" t="s">
        <v>2284</v>
      </c>
      <c r="E457" s="135"/>
      <c r="F457" s="135" t="s">
        <v>1434</v>
      </c>
      <c r="G457" s="269">
        <v>1.5130569999999999</v>
      </c>
      <c r="H457" s="292" t="s">
        <v>2285</v>
      </c>
    </row>
    <row r="458" spans="2:8" outlineLevel="1" x14ac:dyDescent="0.35">
      <c r="B458" s="267" t="s">
        <v>1423</v>
      </c>
      <c r="C458" s="268" t="s">
        <v>2271</v>
      </c>
      <c r="D458" s="135" t="s">
        <v>2286</v>
      </c>
      <c r="E458" s="135"/>
      <c r="F458" s="135" t="s">
        <v>1434</v>
      </c>
      <c r="G458" s="269">
        <v>0.139594</v>
      </c>
      <c r="H458" s="292" t="s">
        <v>2287</v>
      </c>
    </row>
    <row r="459" spans="2:8" outlineLevel="1" x14ac:dyDescent="0.35">
      <c r="B459" s="267" t="s">
        <v>1423</v>
      </c>
      <c r="C459" s="268" t="s">
        <v>2271</v>
      </c>
      <c r="D459" s="135" t="s">
        <v>2288</v>
      </c>
      <c r="E459" s="135"/>
      <c r="F459" s="135" t="s">
        <v>1434</v>
      </c>
      <c r="G459" s="269">
        <v>0.31112900000000004</v>
      </c>
      <c r="H459" s="292" t="s">
        <v>2289</v>
      </c>
    </row>
    <row r="460" spans="2:8" outlineLevel="1" x14ac:dyDescent="0.35">
      <c r="B460" s="267" t="s">
        <v>1423</v>
      </c>
      <c r="C460" s="268" t="s">
        <v>2271</v>
      </c>
      <c r="D460" s="135" t="s">
        <v>2290</v>
      </c>
      <c r="E460" s="135"/>
      <c r="F460" s="135" t="s">
        <v>1434</v>
      </c>
      <c r="G460" s="269">
        <v>0.32414200000000004</v>
      </c>
      <c r="H460" s="292" t="s">
        <v>2291</v>
      </c>
    </row>
    <row r="461" spans="2:8" outlineLevel="1" x14ac:dyDescent="0.35">
      <c r="B461" s="267" t="s">
        <v>1423</v>
      </c>
      <c r="C461" s="268" t="s">
        <v>2271</v>
      </c>
      <c r="D461" s="135" t="s">
        <v>2292</v>
      </c>
      <c r="E461" s="135"/>
      <c r="F461" s="135" t="s">
        <v>1434</v>
      </c>
      <c r="G461" s="269">
        <v>0.49449399999999999</v>
      </c>
      <c r="H461" s="292" t="s">
        <v>2293</v>
      </c>
    </row>
    <row r="462" spans="2:8" outlineLevel="1" x14ac:dyDescent="0.35">
      <c r="B462" s="267" t="s">
        <v>1423</v>
      </c>
      <c r="C462" s="268" t="s">
        <v>2271</v>
      </c>
      <c r="D462" s="135" t="s">
        <v>2294</v>
      </c>
      <c r="E462" s="135"/>
      <c r="F462" s="135" t="s">
        <v>1434</v>
      </c>
      <c r="G462" s="269">
        <v>0.410501</v>
      </c>
      <c r="H462" s="292" t="s">
        <v>2295</v>
      </c>
    </row>
    <row r="463" spans="2:8" outlineLevel="1" x14ac:dyDescent="0.35">
      <c r="B463" s="267" t="s">
        <v>1423</v>
      </c>
      <c r="C463" s="268" t="s">
        <v>2271</v>
      </c>
      <c r="D463" s="135" t="s">
        <v>2296</v>
      </c>
      <c r="E463" s="135"/>
      <c r="F463" s="135" t="s">
        <v>1434</v>
      </c>
      <c r="G463" s="269">
        <v>0.410501</v>
      </c>
      <c r="H463" s="292" t="s">
        <v>2297</v>
      </c>
    </row>
    <row r="464" spans="2:8" outlineLevel="1" x14ac:dyDescent="0.35">
      <c r="B464" s="267" t="s">
        <v>1423</v>
      </c>
      <c r="C464" s="268" t="s">
        <v>2271</v>
      </c>
      <c r="D464" s="135" t="s">
        <v>2298</v>
      </c>
      <c r="E464" s="135"/>
      <c r="F464" s="135" t="s">
        <v>1434</v>
      </c>
      <c r="G464" s="269">
        <v>0.410501</v>
      </c>
      <c r="H464" s="292" t="s">
        <v>2299</v>
      </c>
    </row>
    <row r="465" spans="2:8" outlineLevel="1" x14ac:dyDescent="0.35">
      <c r="B465" s="267" t="s">
        <v>1423</v>
      </c>
      <c r="C465" s="268" t="s">
        <v>2271</v>
      </c>
      <c r="D465" s="135" t="s">
        <v>2300</v>
      </c>
      <c r="E465" s="135"/>
      <c r="F465" s="135" t="s">
        <v>1434</v>
      </c>
      <c r="G465" s="269">
        <v>1.7153499999999999</v>
      </c>
      <c r="H465" s="292" t="s">
        <v>2301</v>
      </c>
    </row>
    <row r="466" spans="2:8" outlineLevel="1" x14ac:dyDescent="0.35">
      <c r="B466" s="267" t="s">
        <v>2228</v>
      </c>
      <c r="C466" s="268" t="s">
        <v>2229</v>
      </c>
      <c r="D466" s="135" t="s">
        <v>2302</v>
      </c>
      <c r="E466" s="135"/>
      <c r="F466" s="135" t="s">
        <v>1434</v>
      </c>
      <c r="G466" s="269">
        <v>9.9372000000000016E-2</v>
      </c>
      <c r="H466" s="292" t="s">
        <v>2303</v>
      </c>
    </row>
    <row r="467" spans="2:8" outlineLevel="1" x14ac:dyDescent="0.35">
      <c r="B467" s="267" t="s">
        <v>1423</v>
      </c>
      <c r="C467" s="268" t="s">
        <v>2271</v>
      </c>
      <c r="D467" s="135" t="s">
        <v>2304</v>
      </c>
      <c r="E467" s="135"/>
      <c r="F467" s="135" t="s">
        <v>1434</v>
      </c>
      <c r="G467" s="269">
        <v>0.23541700000000002</v>
      </c>
      <c r="H467" s="292" t="s">
        <v>2305</v>
      </c>
    </row>
    <row r="468" spans="2:8" outlineLevel="1" x14ac:dyDescent="0.35">
      <c r="B468" s="267" t="s">
        <v>1423</v>
      </c>
      <c r="C468" s="268" t="s">
        <v>2271</v>
      </c>
      <c r="D468" s="135" t="s">
        <v>2306</v>
      </c>
      <c r="E468" s="135"/>
      <c r="F468" s="135" t="s">
        <v>1434</v>
      </c>
      <c r="G468" s="269">
        <v>0.67076099999999994</v>
      </c>
      <c r="H468" s="292" t="s">
        <v>2307</v>
      </c>
    </row>
    <row r="469" spans="2:8" outlineLevel="1" x14ac:dyDescent="0.35">
      <c r="B469" s="267" t="s">
        <v>1423</v>
      </c>
      <c r="C469" s="268" t="s">
        <v>2271</v>
      </c>
      <c r="D469" s="135" t="s">
        <v>2308</v>
      </c>
      <c r="E469" s="135"/>
      <c r="F469" s="135" t="s">
        <v>1434</v>
      </c>
      <c r="G469" s="269">
        <v>0.50868999999999998</v>
      </c>
      <c r="H469" s="292" t="s">
        <v>2309</v>
      </c>
    </row>
    <row r="470" spans="2:8" outlineLevel="1" x14ac:dyDescent="0.35">
      <c r="B470" s="267" t="s">
        <v>1423</v>
      </c>
      <c r="C470" s="268" t="s">
        <v>2271</v>
      </c>
      <c r="D470" s="135" t="s">
        <v>2310</v>
      </c>
      <c r="E470" s="135"/>
      <c r="F470" s="135" t="s">
        <v>1434</v>
      </c>
      <c r="G470" s="269">
        <v>0.47083400000000003</v>
      </c>
      <c r="H470" s="292" t="s">
        <v>2311</v>
      </c>
    </row>
    <row r="471" spans="2:8" outlineLevel="1" x14ac:dyDescent="0.35">
      <c r="B471" s="267" t="s">
        <v>1423</v>
      </c>
      <c r="C471" s="268" t="s">
        <v>2271</v>
      </c>
      <c r="D471" s="135" t="s">
        <v>2312</v>
      </c>
      <c r="E471" s="135"/>
      <c r="F471" s="135" t="s">
        <v>1434</v>
      </c>
      <c r="G471" s="269">
        <v>0.28865200000000002</v>
      </c>
      <c r="H471" s="292" t="s">
        <v>2313</v>
      </c>
    </row>
    <row r="472" spans="2:8" outlineLevel="1" x14ac:dyDescent="0.35">
      <c r="B472" s="267" t="s">
        <v>1423</v>
      </c>
      <c r="C472" s="268" t="s">
        <v>2271</v>
      </c>
      <c r="D472" s="135" t="s">
        <v>2314</v>
      </c>
      <c r="E472" s="135"/>
      <c r="F472" s="135" t="s">
        <v>1434</v>
      </c>
      <c r="G472" s="269">
        <v>0.35016799999999998</v>
      </c>
      <c r="H472" s="292" t="s">
        <v>2315</v>
      </c>
    </row>
    <row r="473" spans="2:8" outlineLevel="1" x14ac:dyDescent="0.35">
      <c r="B473" s="267" t="s">
        <v>1423</v>
      </c>
      <c r="C473" s="268" t="s">
        <v>2271</v>
      </c>
      <c r="D473" s="135" t="s">
        <v>2316</v>
      </c>
      <c r="E473" s="135"/>
      <c r="F473" s="135" t="s">
        <v>1434</v>
      </c>
      <c r="G473" s="269">
        <v>0.76185200000000008</v>
      </c>
      <c r="H473" s="292" t="s">
        <v>2317</v>
      </c>
    </row>
    <row r="474" spans="2:8" outlineLevel="1" x14ac:dyDescent="0.35">
      <c r="B474" s="267" t="s">
        <v>1423</v>
      </c>
      <c r="C474" s="268" t="s">
        <v>2271</v>
      </c>
      <c r="D474" s="135" t="s">
        <v>2318</v>
      </c>
      <c r="E474" s="135"/>
      <c r="F474" s="135" t="s">
        <v>1434</v>
      </c>
      <c r="G474" s="269">
        <v>0.28392000000000001</v>
      </c>
      <c r="H474" s="292" t="s">
        <v>2319</v>
      </c>
    </row>
    <row r="475" spans="2:8" outlineLevel="1" x14ac:dyDescent="0.35">
      <c r="B475" s="267" t="s">
        <v>1423</v>
      </c>
      <c r="C475" s="268" t="s">
        <v>2271</v>
      </c>
      <c r="D475" s="135" t="s">
        <v>2320</v>
      </c>
      <c r="E475" s="135"/>
      <c r="F475" s="135" t="s">
        <v>1434</v>
      </c>
      <c r="G475" s="269">
        <v>0.27682200000000001</v>
      </c>
      <c r="H475" s="292" t="s">
        <v>2321</v>
      </c>
    </row>
    <row r="476" spans="2:8" outlineLevel="1" x14ac:dyDescent="0.35">
      <c r="B476" s="267" t="s">
        <v>1423</v>
      </c>
      <c r="C476" s="268" t="s">
        <v>2271</v>
      </c>
      <c r="D476" s="135" t="s">
        <v>2322</v>
      </c>
      <c r="E476" s="135"/>
      <c r="F476" s="135" t="s">
        <v>1434</v>
      </c>
      <c r="G476" s="269">
        <v>0.44007600000000002</v>
      </c>
      <c r="H476" s="292" t="s">
        <v>2323</v>
      </c>
    </row>
    <row r="477" spans="2:8" outlineLevel="1" x14ac:dyDescent="0.35">
      <c r="B477" s="267" t="s">
        <v>1423</v>
      </c>
      <c r="C477" s="268" t="s">
        <v>2271</v>
      </c>
      <c r="D477" s="135" t="s">
        <v>2324</v>
      </c>
      <c r="E477" s="135"/>
      <c r="F477" s="135" t="s">
        <v>1434</v>
      </c>
      <c r="G477" s="269">
        <v>0.44007600000000002</v>
      </c>
      <c r="H477" s="292" t="s">
        <v>2325</v>
      </c>
    </row>
    <row r="478" spans="2:8" outlineLevel="1" x14ac:dyDescent="0.35">
      <c r="B478" s="267" t="s">
        <v>1423</v>
      </c>
      <c r="C478" s="268" t="s">
        <v>2271</v>
      </c>
      <c r="D478" s="135" t="s">
        <v>2326</v>
      </c>
      <c r="E478" s="135"/>
      <c r="F478" s="135" t="s">
        <v>1434</v>
      </c>
      <c r="G478" s="269">
        <v>0.39275600000000005</v>
      </c>
      <c r="H478" s="292" t="s">
        <v>2327</v>
      </c>
    </row>
    <row r="479" spans="2:8" outlineLevel="1" x14ac:dyDescent="0.35">
      <c r="B479" s="267" t="s">
        <v>1423</v>
      </c>
      <c r="C479" s="268" t="s">
        <v>2271</v>
      </c>
      <c r="D479" s="135" t="s">
        <v>2328</v>
      </c>
      <c r="E479" s="135"/>
      <c r="F479" s="135" t="s">
        <v>1434</v>
      </c>
      <c r="G479" s="269">
        <v>0.28392000000000001</v>
      </c>
      <c r="H479" s="292" t="s">
        <v>2329</v>
      </c>
    </row>
    <row r="480" spans="2:8" outlineLevel="1" x14ac:dyDescent="0.35">
      <c r="B480" s="267" t="s">
        <v>1423</v>
      </c>
      <c r="C480" s="268" t="s">
        <v>2271</v>
      </c>
      <c r="D480" s="135" t="s">
        <v>2330</v>
      </c>
      <c r="E480" s="135"/>
      <c r="F480" s="135" t="s">
        <v>1434</v>
      </c>
      <c r="G480" s="269">
        <v>0.22831900000000002</v>
      </c>
      <c r="H480" s="292" t="s">
        <v>2331</v>
      </c>
    </row>
    <row r="481" spans="2:8" outlineLevel="1" x14ac:dyDescent="0.35">
      <c r="B481" s="267" t="s">
        <v>1423</v>
      </c>
      <c r="C481" s="268" t="s">
        <v>2271</v>
      </c>
      <c r="D481" s="135" t="s">
        <v>2332</v>
      </c>
      <c r="E481" s="135"/>
      <c r="F481" s="135" t="s">
        <v>1434</v>
      </c>
      <c r="G481" s="269">
        <v>0.28392000000000001</v>
      </c>
      <c r="H481" s="292" t="s">
        <v>2333</v>
      </c>
    </row>
    <row r="482" spans="2:8" outlineLevel="1" x14ac:dyDescent="0.35">
      <c r="B482" s="267" t="s">
        <v>1423</v>
      </c>
      <c r="C482" s="268" t="s">
        <v>2271</v>
      </c>
      <c r="D482" s="135" t="s">
        <v>2334</v>
      </c>
      <c r="E482" s="135"/>
      <c r="F482" s="135" t="s">
        <v>1434</v>
      </c>
      <c r="G482" s="269">
        <v>0.22950200000000001</v>
      </c>
      <c r="H482" s="292" t="s">
        <v>2335</v>
      </c>
    </row>
    <row r="483" spans="2:8" outlineLevel="1" x14ac:dyDescent="0.35">
      <c r="B483" s="267" t="s">
        <v>1423</v>
      </c>
      <c r="C483" s="268" t="s">
        <v>2271</v>
      </c>
      <c r="D483" s="135" t="s">
        <v>2336</v>
      </c>
      <c r="E483" s="135"/>
      <c r="F483" s="135" t="s">
        <v>1434</v>
      </c>
      <c r="G483" s="269">
        <v>0.22950200000000001</v>
      </c>
      <c r="H483" s="292" t="s">
        <v>2337</v>
      </c>
    </row>
    <row r="484" spans="2:8" outlineLevel="1" x14ac:dyDescent="0.35">
      <c r="B484" s="267" t="s">
        <v>1423</v>
      </c>
      <c r="C484" s="268" t="s">
        <v>2271</v>
      </c>
      <c r="D484" s="135" t="s">
        <v>2338</v>
      </c>
      <c r="E484" s="135"/>
      <c r="F484" s="135" t="s">
        <v>1434</v>
      </c>
      <c r="G484" s="269">
        <v>0.22950200000000001</v>
      </c>
      <c r="H484" s="292" t="s">
        <v>2339</v>
      </c>
    </row>
    <row r="485" spans="2:8" outlineLevel="1" x14ac:dyDescent="0.35">
      <c r="B485" s="267" t="s">
        <v>1423</v>
      </c>
      <c r="C485" s="268" t="s">
        <v>2271</v>
      </c>
      <c r="D485" s="135" t="s">
        <v>2340</v>
      </c>
      <c r="E485" s="135"/>
      <c r="F485" s="135" t="s">
        <v>1434</v>
      </c>
      <c r="G485" s="269">
        <v>0.21057400000000001</v>
      </c>
      <c r="H485" s="292" t="s">
        <v>2341</v>
      </c>
    </row>
    <row r="486" spans="2:8" outlineLevel="1" x14ac:dyDescent="0.35">
      <c r="B486" s="267" t="s">
        <v>1423</v>
      </c>
      <c r="C486" s="268" t="s">
        <v>2271</v>
      </c>
      <c r="D486" s="135" t="s">
        <v>2342</v>
      </c>
      <c r="E486" s="135"/>
      <c r="F486" s="135" t="s">
        <v>1434</v>
      </c>
      <c r="G486" s="269">
        <v>0.24488099999999999</v>
      </c>
      <c r="H486" s="292" t="s">
        <v>2343</v>
      </c>
    </row>
    <row r="487" spans="2:8" outlineLevel="1" x14ac:dyDescent="0.35">
      <c r="B487" s="267" t="s">
        <v>1423</v>
      </c>
      <c r="C487" s="268" t="s">
        <v>2271</v>
      </c>
      <c r="D487" s="135" t="s">
        <v>2344</v>
      </c>
      <c r="E487" s="135"/>
      <c r="F487" s="135" t="s">
        <v>1434</v>
      </c>
      <c r="G487" s="269">
        <v>0.27918799999999999</v>
      </c>
      <c r="H487" s="292" t="s">
        <v>2345</v>
      </c>
    </row>
    <row r="488" spans="2:8" outlineLevel="1" x14ac:dyDescent="0.35">
      <c r="B488" s="267" t="s">
        <v>1423</v>
      </c>
      <c r="C488" s="268" t="s">
        <v>2271</v>
      </c>
      <c r="D488" s="135" t="s">
        <v>2346</v>
      </c>
      <c r="E488" s="135"/>
      <c r="F488" s="135" t="s">
        <v>1434</v>
      </c>
      <c r="G488" s="269">
        <v>0.31112900000000004</v>
      </c>
      <c r="H488" s="292" t="s">
        <v>2347</v>
      </c>
    </row>
    <row r="489" spans="2:8" outlineLevel="1" x14ac:dyDescent="0.35">
      <c r="B489" s="267" t="s">
        <v>1423</v>
      </c>
      <c r="C489" s="268" t="s">
        <v>2271</v>
      </c>
      <c r="D489" s="135" t="s">
        <v>2348</v>
      </c>
      <c r="E489" s="135"/>
      <c r="F489" s="135" t="s">
        <v>1434</v>
      </c>
      <c r="G489" s="269">
        <v>0.31467800000000001</v>
      </c>
      <c r="H489" s="292" t="s">
        <v>2349</v>
      </c>
    </row>
    <row r="490" spans="2:8" outlineLevel="1" x14ac:dyDescent="0.35">
      <c r="B490" s="267" t="s">
        <v>1423</v>
      </c>
      <c r="C490" s="268" t="s">
        <v>2271</v>
      </c>
      <c r="D490" s="135" t="s">
        <v>2350</v>
      </c>
      <c r="E490" s="135"/>
      <c r="F490" s="135" t="s">
        <v>1434</v>
      </c>
      <c r="G490" s="269">
        <v>0.26735800000000004</v>
      </c>
      <c r="H490" s="292" t="s">
        <v>2351</v>
      </c>
    </row>
    <row r="491" spans="2:8" outlineLevel="1" x14ac:dyDescent="0.35">
      <c r="B491" s="267" t="s">
        <v>1423</v>
      </c>
      <c r="C491" s="268" t="s">
        <v>2271</v>
      </c>
      <c r="D491" s="135" t="s">
        <v>2352</v>
      </c>
      <c r="E491" s="135"/>
      <c r="F491" s="135" t="s">
        <v>1434</v>
      </c>
      <c r="G491" s="269">
        <v>0.30758000000000002</v>
      </c>
      <c r="H491" s="292" t="s">
        <v>2353</v>
      </c>
    </row>
    <row r="492" spans="2:8" outlineLevel="1" x14ac:dyDescent="0.35">
      <c r="B492" s="267" t="s">
        <v>1423</v>
      </c>
      <c r="C492" s="268" t="s">
        <v>2271</v>
      </c>
      <c r="D492" s="135" t="s">
        <v>2354</v>
      </c>
      <c r="E492" s="135"/>
      <c r="F492" s="135" t="s">
        <v>1434</v>
      </c>
      <c r="G492" s="269">
        <v>0.23305100000000001</v>
      </c>
      <c r="H492" s="292" t="s">
        <v>2355</v>
      </c>
    </row>
    <row r="493" spans="2:8" outlineLevel="1" x14ac:dyDescent="0.35">
      <c r="B493" s="267" t="s">
        <v>1423</v>
      </c>
      <c r="C493" s="268" t="s">
        <v>2271</v>
      </c>
      <c r="D493" s="135" t="s">
        <v>2356</v>
      </c>
      <c r="E493" s="135"/>
      <c r="F493" s="135" t="s">
        <v>1434</v>
      </c>
      <c r="G493" s="269">
        <v>0.58558500000000002</v>
      </c>
      <c r="H493" s="292" t="s">
        <v>2357</v>
      </c>
    </row>
    <row r="494" spans="2:8" outlineLevel="1" x14ac:dyDescent="0.35">
      <c r="B494" s="267" t="s">
        <v>1423</v>
      </c>
      <c r="C494" s="268" t="s">
        <v>2271</v>
      </c>
      <c r="D494" s="135" t="s">
        <v>2358</v>
      </c>
      <c r="E494" s="135"/>
      <c r="F494" s="135" t="s">
        <v>1434</v>
      </c>
      <c r="G494" s="269">
        <v>0.28983500000000001</v>
      </c>
      <c r="H494" s="292" t="s">
        <v>2359</v>
      </c>
    </row>
    <row r="495" spans="2:8" outlineLevel="1" x14ac:dyDescent="0.35">
      <c r="B495" s="267" t="s">
        <v>1423</v>
      </c>
      <c r="C495" s="268" t="s">
        <v>2271</v>
      </c>
      <c r="D495" s="135" t="s">
        <v>2360</v>
      </c>
      <c r="E495" s="135"/>
      <c r="F495" s="135" t="s">
        <v>1434</v>
      </c>
      <c r="G495" s="269">
        <v>0.19637800000000002</v>
      </c>
      <c r="H495" s="292" t="s">
        <v>2361</v>
      </c>
    </row>
    <row r="496" spans="2:8" outlineLevel="1" x14ac:dyDescent="0.35">
      <c r="B496" s="267" t="s">
        <v>1423</v>
      </c>
      <c r="C496" s="268" t="s">
        <v>2271</v>
      </c>
      <c r="D496" s="135" t="s">
        <v>2362</v>
      </c>
      <c r="E496" s="135"/>
      <c r="F496" s="135" t="s">
        <v>1434</v>
      </c>
      <c r="G496" s="269">
        <v>0.34425299999999998</v>
      </c>
      <c r="H496" s="292" t="s">
        <v>2363</v>
      </c>
    </row>
    <row r="497" spans="2:8" outlineLevel="1" x14ac:dyDescent="0.35">
      <c r="B497" s="267" t="s">
        <v>1423</v>
      </c>
      <c r="C497" s="268" t="s">
        <v>2271</v>
      </c>
      <c r="D497" s="135" t="s">
        <v>2364</v>
      </c>
      <c r="E497" s="135"/>
      <c r="F497" s="135" t="s">
        <v>1434</v>
      </c>
      <c r="G497" s="269">
        <v>0.29456700000000002</v>
      </c>
      <c r="H497" s="292" t="s">
        <v>2365</v>
      </c>
    </row>
    <row r="498" spans="2:8" outlineLevel="1" x14ac:dyDescent="0.35">
      <c r="B498" s="267" t="s">
        <v>1423</v>
      </c>
      <c r="C498" s="268" t="s">
        <v>2271</v>
      </c>
      <c r="D498" s="135" t="s">
        <v>2366</v>
      </c>
      <c r="E498" s="135"/>
      <c r="F498" s="135" t="s">
        <v>1434</v>
      </c>
      <c r="G498" s="269">
        <v>0.347802</v>
      </c>
      <c r="H498" s="292" t="s">
        <v>2367</v>
      </c>
    </row>
    <row r="499" spans="2:8" outlineLevel="1" x14ac:dyDescent="0.35">
      <c r="B499" s="267" t="s">
        <v>1423</v>
      </c>
      <c r="C499" s="268" t="s">
        <v>2271</v>
      </c>
      <c r="D499" s="135" t="s">
        <v>2368</v>
      </c>
      <c r="E499" s="135"/>
      <c r="F499" s="135" t="s">
        <v>1434</v>
      </c>
      <c r="G499" s="269">
        <v>0.353717</v>
      </c>
      <c r="H499" s="292" t="s">
        <v>2369</v>
      </c>
    </row>
    <row r="500" spans="2:8" outlineLevel="1" x14ac:dyDescent="0.35">
      <c r="B500" s="267" t="s">
        <v>1423</v>
      </c>
      <c r="C500" s="268" t="s">
        <v>2271</v>
      </c>
      <c r="D500" s="135" t="s">
        <v>2370</v>
      </c>
      <c r="E500" s="135"/>
      <c r="F500" s="135" t="s">
        <v>1434</v>
      </c>
      <c r="G500" s="269">
        <v>0.360815</v>
      </c>
      <c r="H500" s="292" t="s">
        <v>2371</v>
      </c>
    </row>
    <row r="501" spans="2:8" outlineLevel="1" x14ac:dyDescent="0.35">
      <c r="B501" s="267" t="s">
        <v>1423</v>
      </c>
      <c r="C501" s="268" t="s">
        <v>2271</v>
      </c>
      <c r="D501" s="135" t="s">
        <v>2372</v>
      </c>
      <c r="E501" s="135"/>
      <c r="F501" s="135" t="s">
        <v>1434</v>
      </c>
      <c r="G501" s="269">
        <v>0.360815</v>
      </c>
      <c r="H501" s="292" t="s">
        <v>2373</v>
      </c>
    </row>
    <row r="502" spans="2:8" outlineLevel="1" x14ac:dyDescent="0.35">
      <c r="B502" s="267" t="s">
        <v>1423</v>
      </c>
      <c r="C502" s="268" t="s">
        <v>2271</v>
      </c>
      <c r="D502" s="135" t="s">
        <v>2374</v>
      </c>
      <c r="E502" s="135"/>
      <c r="F502" s="135" t="s">
        <v>1434</v>
      </c>
      <c r="G502" s="269">
        <v>0.40103700000000003</v>
      </c>
      <c r="H502" s="292" t="s">
        <v>2375</v>
      </c>
    </row>
    <row r="503" spans="2:8" outlineLevel="1" x14ac:dyDescent="0.35">
      <c r="B503" s="267" t="s">
        <v>1423</v>
      </c>
      <c r="C503" s="268" t="s">
        <v>2271</v>
      </c>
      <c r="D503" s="135" t="s">
        <v>2376</v>
      </c>
      <c r="E503" s="135"/>
      <c r="F503" s="135" t="s">
        <v>1434</v>
      </c>
      <c r="G503" s="269">
        <v>0.26617499999999999</v>
      </c>
      <c r="H503" s="292" t="s">
        <v>2377</v>
      </c>
    </row>
    <row r="504" spans="2:8" outlineLevel="1" x14ac:dyDescent="0.35">
      <c r="B504" s="267" t="s">
        <v>1423</v>
      </c>
      <c r="C504" s="268" t="s">
        <v>2271</v>
      </c>
      <c r="D504" s="135" t="s">
        <v>2378</v>
      </c>
      <c r="E504" s="135"/>
      <c r="F504" s="135" t="s">
        <v>1434</v>
      </c>
      <c r="G504" s="269">
        <v>0.18454800000000002</v>
      </c>
      <c r="H504" s="292" t="s">
        <v>2379</v>
      </c>
    </row>
    <row r="505" spans="2:8" outlineLevel="1" x14ac:dyDescent="0.35">
      <c r="B505" s="267" t="s">
        <v>1423</v>
      </c>
      <c r="C505" s="268" t="s">
        <v>2271</v>
      </c>
      <c r="D505" s="135" t="s">
        <v>2380</v>
      </c>
      <c r="E505" s="135"/>
      <c r="F505" s="135" t="s">
        <v>1434</v>
      </c>
      <c r="G505" s="269">
        <v>0.26972400000000002</v>
      </c>
      <c r="H505" s="292" t="s">
        <v>2381</v>
      </c>
    </row>
    <row r="506" spans="2:8" outlineLevel="1" x14ac:dyDescent="0.35">
      <c r="B506" s="267" t="s">
        <v>1423</v>
      </c>
      <c r="C506" s="268" t="s">
        <v>2271</v>
      </c>
      <c r="D506" s="135" t="s">
        <v>2382</v>
      </c>
      <c r="E506" s="135"/>
      <c r="F506" s="135" t="s">
        <v>1434</v>
      </c>
      <c r="G506" s="269">
        <v>0.221221</v>
      </c>
      <c r="H506" s="292" t="s">
        <v>2383</v>
      </c>
    </row>
    <row r="507" spans="2:8" outlineLevel="1" x14ac:dyDescent="0.35">
      <c r="B507" s="267" t="s">
        <v>1423</v>
      </c>
      <c r="C507" s="268" t="s">
        <v>2271</v>
      </c>
      <c r="D507" s="135" t="s">
        <v>2384</v>
      </c>
      <c r="E507" s="135"/>
      <c r="F507" s="135" t="s">
        <v>1434</v>
      </c>
      <c r="G507" s="269">
        <v>0.34543600000000002</v>
      </c>
      <c r="H507" s="292" t="s">
        <v>2385</v>
      </c>
    </row>
    <row r="508" spans="2:8" outlineLevel="1" x14ac:dyDescent="0.35">
      <c r="B508" s="267" t="s">
        <v>1423</v>
      </c>
      <c r="C508" s="268" t="s">
        <v>2271</v>
      </c>
      <c r="D508" s="135" t="s">
        <v>2386</v>
      </c>
      <c r="E508" s="135"/>
      <c r="F508" s="135" t="s">
        <v>1434</v>
      </c>
      <c r="G508" s="269">
        <v>0.37856000000000001</v>
      </c>
      <c r="H508" s="292" t="s">
        <v>2387</v>
      </c>
    </row>
    <row r="509" spans="2:8" outlineLevel="1" x14ac:dyDescent="0.35">
      <c r="B509" s="267" t="s">
        <v>1423</v>
      </c>
      <c r="C509" s="268" t="s">
        <v>2271</v>
      </c>
      <c r="D509" s="135" t="s">
        <v>2388</v>
      </c>
      <c r="E509" s="135"/>
      <c r="F509" s="135" t="s">
        <v>1434</v>
      </c>
      <c r="G509" s="269">
        <v>0.26617499999999999</v>
      </c>
      <c r="H509" s="292" t="s">
        <v>2389</v>
      </c>
    </row>
    <row r="510" spans="2:8" outlineLevel="1" x14ac:dyDescent="0.35">
      <c r="B510" s="267" t="s">
        <v>1423</v>
      </c>
      <c r="C510" s="268" t="s">
        <v>2271</v>
      </c>
      <c r="D510" s="135" t="s">
        <v>2390</v>
      </c>
      <c r="E510" s="135"/>
      <c r="F510" s="135" t="s">
        <v>1434</v>
      </c>
      <c r="G510" s="269">
        <v>0.26617499999999999</v>
      </c>
      <c r="H510" s="292" t="s">
        <v>2391</v>
      </c>
    </row>
    <row r="511" spans="2:8" outlineLevel="1" x14ac:dyDescent="0.35">
      <c r="B511" s="267" t="s">
        <v>1423</v>
      </c>
      <c r="C511" s="268" t="s">
        <v>2271</v>
      </c>
      <c r="D511" s="135" t="s">
        <v>2392</v>
      </c>
      <c r="E511" s="135"/>
      <c r="F511" s="135" t="s">
        <v>1434</v>
      </c>
      <c r="G511" s="269">
        <v>0.26617499999999999</v>
      </c>
      <c r="H511" s="292" t="s">
        <v>2393</v>
      </c>
    </row>
    <row r="512" spans="2:8" outlineLevel="1" x14ac:dyDescent="0.35">
      <c r="B512" s="267" t="s">
        <v>1423</v>
      </c>
      <c r="C512" s="268" t="s">
        <v>2271</v>
      </c>
      <c r="D512" s="135" t="s">
        <v>2394</v>
      </c>
      <c r="E512" s="135"/>
      <c r="F512" s="135" t="s">
        <v>1434</v>
      </c>
      <c r="G512" s="269">
        <v>0.26617499999999999</v>
      </c>
      <c r="H512" s="292" t="s">
        <v>2395</v>
      </c>
    </row>
    <row r="513" spans="2:8" outlineLevel="1" x14ac:dyDescent="0.35">
      <c r="B513" s="267" t="s">
        <v>1423</v>
      </c>
      <c r="C513" s="268" t="s">
        <v>2271</v>
      </c>
      <c r="D513" s="135" t="s">
        <v>2396</v>
      </c>
      <c r="E513" s="135"/>
      <c r="F513" s="135" t="s">
        <v>1434</v>
      </c>
      <c r="G513" s="269">
        <v>0.26617499999999999</v>
      </c>
      <c r="H513" s="292" t="s">
        <v>2397</v>
      </c>
    </row>
    <row r="514" spans="2:8" outlineLevel="1" x14ac:dyDescent="0.35">
      <c r="B514" s="267" t="s">
        <v>2398</v>
      </c>
      <c r="C514" s="268" t="s">
        <v>2399</v>
      </c>
      <c r="D514" s="135" t="s">
        <v>2400</v>
      </c>
      <c r="E514" s="135"/>
      <c r="F514" s="135" t="s">
        <v>1434</v>
      </c>
      <c r="G514" s="269">
        <v>0.11948300000000002</v>
      </c>
      <c r="H514" s="292" t="s">
        <v>2401</v>
      </c>
    </row>
    <row r="515" spans="2:8" outlineLevel="1" x14ac:dyDescent="0.35">
      <c r="B515" s="267" t="s">
        <v>1423</v>
      </c>
      <c r="C515" s="268" t="s">
        <v>2271</v>
      </c>
      <c r="D515" s="135" t="s">
        <v>2402</v>
      </c>
      <c r="E515" s="135"/>
      <c r="F515" s="135" t="s">
        <v>1434</v>
      </c>
      <c r="G515" s="269">
        <v>0.26617499999999999</v>
      </c>
      <c r="H515" s="292" t="s">
        <v>2403</v>
      </c>
    </row>
    <row r="516" spans="2:8" outlineLevel="1" x14ac:dyDescent="0.35">
      <c r="B516" s="267" t="s">
        <v>1423</v>
      </c>
      <c r="C516" s="268" t="s">
        <v>2271</v>
      </c>
      <c r="D516" s="135" t="s">
        <v>2404</v>
      </c>
      <c r="E516" s="135"/>
      <c r="F516" s="135" t="s">
        <v>1434</v>
      </c>
      <c r="G516" s="269">
        <v>0.173901</v>
      </c>
      <c r="H516" s="292" t="s">
        <v>2405</v>
      </c>
    </row>
    <row r="517" spans="2:8" outlineLevel="1" x14ac:dyDescent="0.35">
      <c r="B517" s="267" t="s">
        <v>1423</v>
      </c>
      <c r="C517" s="268" t="s">
        <v>2271</v>
      </c>
      <c r="D517" s="135" t="s">
        <v>2406</v>
      </c>
      <c r="E517" s="135"/>
      <c r="F517" s="135" t="s">
        <v>1434</v>
      </c>
      <c r="G517" s="269">
        <v>0.246064</v>
      </c>
      <c r="H517" s="292" t="s">
        <v>2407</v>
      </c>
    </row>
    <row r="518" spans="2:8" outlineLevel="1" x14ac:dyDescent="0.35">
      <c r="B518" s="267" t="s">
        <v>1423</v>
      </c>
      <c r="C518" s="268" t="s">
        <v>2271</v>
      </c>
      <c r="D518" s="135" t="s">
        <v>2408</v>
      </c>
      <c r="E518" s="135"/>
      <c r="F518" s="135" t="s">
        <v>1434</v>
      </c>
      <c r="G518" s="269">
        <v>8.0444000000000015E-2</v>
      </c>
      <c r="H518" s="292" t="s">
        <v>2409</v>
      </c>
    </row>
    <row r="519" spans="2:8" outlineLevel="1" x14ac:dyDescent="0.35">
      <c r="B519" s="267" t="s">
        <v>1423</v>
      </c>
      <c r="C519" s="268" t="s">
        <v>2271</v>
      </c>
      <c r="D519" s="135" t="s">
        <v>2410</v>
      </c>
      <c r="E519" s="135"/>
      <c r="F519" s="135" t="s">
        <v>1434</v>
      </c>
      <c r="G519" s="269">
        <v>0.186914</v>
      </c>
      <c r="H519" s="292" t="s">
        <v>2411</v>
      </c>
    </row>
    <row r="520" spans="2:8" outlineLevel="1" x14ac:dyDescent="0.35">
      <c r="B520" s="267" t="s">
        <v>1423</v>
      </c>
      <c r="C520" s="268" t="s">
        <v>2412</v>
      </c>
      <c r="D520" s="135" t="s">
        <v>2413</v>
      </c>
      <c r="E520" s="135"/>
      <c r="F520" s="135" t="s">
        <v>1434</v>
      </c>
      <c r="G520" s="269">
        <v>0.62107500000000004</v>
      </c>
      <c r="H520" s="292" t="s">
        <v>2414</v>
      </c>
    </row>
    <row r="521" spans="2:8" outlineLevel="1" x14ac:dyDescent="0.35">
      <c r="B521" s="267" t="s">
        <v>1423</v>
      </c>
      <c r="C521" s="268" t="s">
        <v>2412</v>
      </c>
      <c r="D521" s="135" t="s">
        <v>2415</v>
      </c>
      <c r="E521" s="135"/>
      <c r="F521" s="135" t="s">
        <v>1434</v>
      </c>
      <c r="G521" s="269">
        <v>0.99017100000000002</v>
      </c>
      <c r="H521" s="292" t="s">
        <v>2416</v>
      </c>
    </row>
    <row r="522" spans="2:8" outlineLevel="1" x14ac:dyDescent="0.35">
      <c r="B522" s="267" t="s">
        <v>1423</v>
      </c>
      <c r="C522" s="268" t="s">
        <v>2412</v>
      </c>
      <c r="D522" s="135" t="s">
        <v>2417</v>
      </c>
      <c r="E522" s="135"/>
      <c r="F522" s="135" t="s">
        <v>1434</v>
      </c>
      <c r="G522" s="269">
        <v>0.62107500000000004</v>
      </c>
      <c r="H522" s="292" t="s">
        <v>2418</v>
      </c>
    </row>
    <row r="523" spans="2:8" outlineLevel="1" x14ac:dyDescent="0.35">
      <c r="B523" s="267" t="s">
        <v>1423</v>
      </c>
      <c r="C523" s="268" t="s">
        <v>2412</v>
      </c>
      <c r="D523" s="135" t="s">
        <v>2419</v>
      </c>
      <c r="E523" s="135"/>
      <c r="F523" s="135" t="s">
        <v>1434</v>
      </c>
      <c r="G523" s="269">
        <v>0.62107500000000004</v>
      </c>
      <c r="H523" s="292" t="s">
        <v>2420</v>
      </c>
    </row>
    <row r="524" spans="2:8" outlineLevel="1" x14ac:dyDescent="0.35">
      <c r="B524" s="267" t="s">
        <v>1423</v>
      </c>
      <c r="C524" s="268" t="s">
        <v>2412</v>
      </c>
      <c r="D524" s="135" t="s">
        <v>2421</v>
      </c>
      <c r="E524" s="135"/>
      <c r="F524" s="135" t="s">
        <v>1434</v>
      </c>
      <c r="G524" s="269">
        <v>0.62107500000000004</v>
      </c>
      <c r="H524" s="292" t="s">
        <v>2422</v>
      </c>
    </row>
    <row r="525" spans="2:8" outlineLevel="1" x14ac:dyDescent="0.35">
      <c r="B525" s="267" t="s">
        <v>1423</v>
      </c>
      <c r="C525" s="268" t="s">
        <v>2412</v>
      </c>
      <c r="D525" s="135" t="s">
        <v>2423</v>
      </c>
      <c r="E525" s="135"/>
      <c r="F525" s="135" t="s">
        <v>1434</v>
      </c>
      <c r="G525" s="269">
        <v>0.53471600000000008</v>
      </c>
      <c r="H525" s="292" t="s">
        <v>2424</v>
      </c>
    </row>
    <row r="526" spans="2:8" outlineLevel="1" x14ac:dyDescent="0.35">
      <c r="B526" s="267" t="s">
        <v>1479</v>
      </c>
      <c r="C526" s="268" t="s">
        <v>1899</v>
      </c>
      <c r="D526" s="135" t="s">
        <v>2425</v>
      </c>
      <c r="E526" s="135"/>
      <c r="F526" s="135" t="s">
        <v>1434</v>
      </c>
      <c r="G526" s="269">
        <v>7.5712000000000002E-2</v>
      </c>
      <c r="H526" s="292" t="s">
        <v>2426</v>
      </c>
    </row>
    <row r="527" spans="2:8" outlineLevel="1" x14ac:dyDescent="0.35">
      <c r="B527" s="267" t="s">
        <v>1479</v>
      </c>
      <c r="C527" s="268" t="s">
        <v>1899</v>
      </c>
      <c r="D527" s="135" t="s">
        <v>2427</v>
      </c>
      <c r="E527" s="135"/>
      <c r="F527" s="135" t="s">
        <v>1434</v>
      </c>
      <c r="G527" s="269">
        <v>7.5712000000000002E-2</v>
      </c>
      <c r="H527" s="292" t="s">
        <v>2428</v>
      </c>
    </row>
    <row r="528" spans="2:8" outlineLevel="1" x14ac:dyDescent="0.35">
      <c r="B528" s="267" t="s">
        <v>1479</v>
      </c>
      <c r="C528" s="268" t="s">
        <v>1899</v>
      </c>
      <c r="D528" s="135" t="s">
        <v>2429</v>
      </c>
      <c r="E528" s="135"/>
      <c r="F528" s="135" t="s">
        <v>1434</v>
      </c>
      <c r="G528" s="269">
        <v>7.5712000000000002E-2</v>
      </c>
      <c r="H528" s="292" t="s">
        <v>2430</v>
      </c>
    </row>
    <row r="529" spans="2:8" outlineLevel="1" x14ac:dyDescent="0.35">
      <c r="B529" s="267" t="s">
        <v>1479</v>
      </c>
      <c r="C529" s="268" t="s">
        <v>1899</v>
      </c>
      <c r="D529" s="135" t="s">
        <v>2431</v>
      </c>
      <c r="E529" s="135"/>
      <c r="F529" s="135" t="s">
        <v>1434</v>
      </c>
      <c r="G529" s="269">
        <v>7.5712000000000002E-2</v>
      </c>
      <c r="H529" s="292" t="s">
        <v>2432</v>
      </c>
    </row>
    <row r="530" spans="2:8" outlineLevel="1" x14ac:dyDescent="0.35">
      <c r="B530" s="267" t="s">
        <v>1479</v>
      </c>
      <c r="C530" s="268" t="s">
        <v>1899</v>
      </c>
      <c r="D530" s="135" t="s">
        <v>2433</v>
      </c>
      <c r="E530" s="135"/>
      <c r="F530" s="135" t="s">
        <v>1434</v>
      </c>
      <c r="G530" s="269">
        <v>7.5712000000000002E-2</v>
      </c>
      <c r="H530" s="292" t="s">
        <v>2434</v>
      </c>
    </row>
    <row r="531" spans="2:8" outlineLevel="1" x14ac:dyDescent="0.35">
      <c r="B531" s="267" t="s">
        <v>1479</v>
      </c>
      <c r="C531" s="268" t="s">
        <v>1899</v>
      </c>
      <c r="D531" s="135" t="s">
        <v>2435</v>
      </c>
      <c r="E531" s="135"/>
      <c r="F531" s="135" t="s">
        <v>1434</v>
      </c>
      <c r="G531" s="269">
        <v>7.5712000000000002E-2</v>
      </c>
      <c r="H531" s="292" t="s">
        <v>2436</v>
      </c>
    </row>
    <row r="532" spans="2:8" outlineLevel="1" x14ac:dyDescent="0.35">
      <c r="B532" s="267" t="s">
        <v>1479</v>
      </c>
      <c r="C532" s="268" t="s">
        <v>1899</v>
      </c>
      <c r="D532" s="135" t="s">
        <v>2437</v>
      </c>
      <c r="E532" s="135"/>
      <c r="F532" s="135" t="s">
        <v>1434</v>
      </c>
      <c r="G532" s="269">
        <v>7.5712000000000002E-2</v>
      </c>
      <c r="H532" s="292" t="s">
        <v>2438</v>
      </c>
    </row>
    <row r="533" spans="2:8" outlineLevel="1" x14ac:dyDescent="0.35">
      <c r="B533" s="267" t="s">
        <v>1479</v>
      </c>
      <c r="C533" s="268" t="s">
        <v>1899</v>
      </c>
      <c r="D533" s="135" t="s">
        <v>2439</v>
      </c>
      <c r="E533" s="135"/>
      <c r="F533" s="135" t="s">
        <v>1434</v>
      </c>
      <c r="G533" s="269">
        <v>7.5712000000000002E-2</v>
      </c>
      <c r="H533" s="292" t="s">
        <v>2440</v>
      </c>
    </row>
    <row r="534" spans="2:8" outlineLevel="1" x14ac:dyDescent="0.35">
      <c r="B534" s="267" t="s">
        <v>1479</v>
      </c>
      <c r="C534" s="268" t="s">
        <v>1899</v>
      </c>
      <c r="D534" s="135" t="s">
        <v>2441</v>
      </c>
      <c r="E534" s="135"/>
      <c r="F534" s="135" t="s">
        <v>1434</v>
      </c>
      <c r="G534" s="269">
        <v>7.5712000000000002E-2</v>
      </c>
      <c r="H534" s="292" t="s">
        <v>2442</v>
      </c>
    </row>
    <row r="535" spans="2:8" outlineLevel="1" x14ac:dyDescent="0.35">
      <c r="B535" s="267" t="s">
        <v>1479</v>
      </c>
      <c r="C535" s="268" t="s">
        <v>1899</v>
      </c>
      <c r="D535" s="135" t="s">
        <v>2443</v>
      </c>
      <c r="E535" s="135"/>
      <c r="F535" s="135" t="s">
        <v>1434</v>
      </c>
      <c r="G535" s="269">
        <v>7.5712000000000002E-2</v>
      </c>
      <c r="H535" s="292" t="s">
        <v>2444</v>
      </c>
    </row>
    <row r="536" spans="2:8" outlineLevel="1" x14ac:dyDescent="0.35">
      <c r="B536" s="267" t="s">
        <v>1479</v>
      </c>
      <c r="C536" s="268" t="s">
        <v>1899</v>
      </c>
      <c r="D536" s="135" t="s">
        <v>2445</v>
      </c>
      <c r="E536" s="135"/>
      <c r="F536" s="135" t="s">
        <v>1434</v>
      </c>
      <c r="G536" s="269">
        <v>7.0980000000000001E-2</v>
      </c>
      <c r="H536" s="292" t="s">
        <v>2446</v>
      </c>
    </row>
    <row r="537" spans="2:8" outlineLevel="1" x14ac:dyDescent="0.35">
      <c r="B537" s="267" t="s">
        <v>1479</v>
      </c>
      <c r="C537" s="268" t="s">
        <v>1899</v>
      </c>
      <c r="D537" s="135" t="s">
        <v>2447</v>
      </c>
      <c r="E537" s="135"/>
      <c r="F537" s="135" t="s">
        <v>1434</v>
      </c>
      <c r="G537" s="269">
        <v>7.0980000000000001E-2</v>
      </c>
      <c r="H537" s="292" t="s">
        <v>2448</v>
      </c>
    </row>
    <row r="538" spans="2:8" outlineLevel="1" x14ac:dyDescent="0.35">
      <c r="B538" s="267" t="s">
        <v>1479</v>
      </c>
      <c r="C538" s="268" t="s">
        <v>1899</v>
      </c>
      <c r="D538" s="135" t="s">
        <v>2449</v>
      </c>
      <c r="E538" s="135"/>
      <c r="F538" s="135" t="s">
        <v>1434</v>
      </c>
      <c r="G538" s="269">
        <v>7.0980000000000001E-2</v>
      </c>
      <c r="H538" s="292" t="s">
        <v>2450</v>
      </c>
    </row>
    <row r="539" spans="2:8" outlineLevel="1" x14ac:dyDescent="0.35">
      <c r="B539" s="267" t="s">
        <v>1479</v>
      </c>
      <c r="C539" s="268" t="s">
        <v>1899</v>
      </c>
      <c r="D539" s="135" t="s">
        <v>2451</v>
      </c>
      <c r="E539" s="135"/>
      <c r="F539" s="135" t="s">
        <v>1434</v>
      </c>
      <c r="G539" s="269">
        <v>7.3346000000000008E-2</v>
      </c>
      <c r="H539" s="292" t="s">
        <v>2452</v>
      </c>
    </row>
    <row r="540" spans="2:8" outlineLevel="1" x14ac:dyDescent="0.35">
      <c r="B540" s="267" t="s">
        <v>1479</v>
      </c>
      <c r="C540" s="268" t="s">
        <v>1899</v>
      </c>
      <c r="D540" s="135" t="s">
        <v>2453</v>
      </c>
      <c r="E540" s="135"/>
      <c r="F540" s="135" t="s">
        <v>1434</v>
      </c>
      <c r="G540" s="269">
        <v>7.3346000000000008E-2</v>
      </c>
      <c r="H540" s="292" t="s">
        <v>2454</v>
      </c>
    </row>
    <row r="541" spans="2:8" outlineLevel="1" x14ac:dyDescent="0.35">
      <c r="B541" s="267" t="s">
        <v>1479</v>
      </c>
      <c r="C541" s="268" t="s">
        <v>1899</v>
      </c>
      <c r="D541" s="135" t="s">
        <v>2455</v>
      </c>
      <c r="E541" s="135"/>
      <c r="F541" s="135" t="s">
        <v>1434</v>
      </c>
      <c r="G541" s="269">
        <v>7.3346000000000008E-2</v>
      </c>
      <c r="H541" s="292" t="s">
        <v>2456</v>
      </c>
    </row>
    <row r="542" spans="2:8" outlineLevel="1" x14ac:dyDescent="0.35">
      <c r="B542" s="267" t="s">
        <v>1479</v>
      </c>
      <c r="C542" s="268" t="s">
        <v>1899</v>
      </c>
      <c r="D542" s="135" t="s">
        <v>2457</v>
      </c>
      <c r="E542" s="135"/>
      <c r="F542" s="135" t="s">
        <v>1434</v>
      </c>
      <c r="G542" s="269">
        <v>7.3346000000000008E-2</v>
      </c>
      <c r="H542" s="292" t="s">
        <v>2458</v>
      </c>
    </row>
    <row r="543" spans="2:8" outlineLevel="1" x14ac:dyDescent="0.35">
      <c r="B543" s="267" t="s">
        <v>1479</v>
      </c>
      <c r="C543" s="268" t="s">
        <v>1899</v>
      </c>
      <c r="D543" s="135" t="s">
        <v>2459</v>
      </c>
      <c r="E543" s="135"/>
      <c r="F543" s="135" t="s">
        <v>1434</v>
      </c>
      <c r="G543" s="269">
        <v>0.19637800000000002</v>
      </c>
      <c r="H543" s="292" t="s">
        <v>2460</v>
      </c>
    </row>
    <row r="544" spans="2:8" outlineLevel="1" x14ac:dyDescent="0.35">
      <c r="B544" s="267" t="s">
        <v>1479</v>
      </c>
      <c r="C544" s="268" t="s">
        <v>1899</v>
      </c>
      <c r="D544" s="135" t="s">
        <v>2461</v>
      </c>
      <c r="E544" s="135"/>
      <c r="F544" s="135" t="s">
        <v>1434</v>
      </c>
      <c r="G544" s="269">
        <v>0.19637800000000002</v>
      </c>
      <c r="H544" s="292" t="s">
        <v>2462</v>
      </c>
    </row>
    <row r="545" spans="2:8" outlineLevel="1" x14ac:dyDescent="0.35">
      <c r="B545" s="267" t="s">
        <v>1479</v>
      </c>
      <c r="C545" s="268" t="s">
        <v>1899</v>
      </c>
      <c r="D545" s="135" t="s">
        <v>2463</v>
      </c>
      <c r="E545" s="135"/>
      <c r="F545" s="135" t="s">
        <v>1434</v>
      </c>
      <c r="G545" s="269">
        <v>0.19637800000000002</v>
      </c>
      <c r="H545" s="292" t="s">
        <v>2464</v>
      </c>
    </row>
    <row r="546" spans="2:8" outlineLevel="1" x14ac:dyDescent="0.35">
      <c r="B546" s="267" t="s">
        <v>1479</v>
      </c>
      <c r="C546" s="268" t="s">
        <v>1899</v>
      </c>
      <c r="D546" s="135" t="s">
        <v>2465</v>
      </c>
      <c r="E546" s="135"/>
      <c r="F546" s="135" t="s">
        <v>1434</v>
      </c>
      <c r="G546" s="269">
        <v>0.19637800000000002</v>
      </c>
      <c r="H546" s="292" t="s">
        <v>2466</v>
      </c>
    </row>
    <row r="547" spans="2:8" outlineLevel="1" x14ac:dyDescent="0.35">
      <c r="B547" s="267" t="s">
        <v>1479</v>
      </c>
      <c r="C547" s="268" t="s">
        <v>1899</v>
      </c>
      <c r="D547" s="135" t="s">
        <v>2467</v>
      </c>
      <c r="E547" s="135"/>
      <c r="F547" s="135" t="s">
        <v>1434</v>
      </c>
      <c r="G547" s="269">
        <v>0.16916899999999999</v>
      </c>
      <c r="H547" s="292" t="s">
        <v>2468</v>
      </c>
    </row>
    <row r="548" spans="2:8" outlineLevel="1" x14ac:dyDescent="0.35">
      <c r="B548" s="267" t="s">
        <v>1479</v>
      </c>
      <c r="C548" s="268" t="s">
        <v>1899</v>
      </c>
      <c r="D548" s="135" t="s">
        <v>2469</v>
      </c>
      <c r="E548" s="135"/>
      <c r="F548" s="135" t="s">
        <v>1434</v>
      </c>
      <c r="G548" s="269">
        <v>6.8614000000000008E-2</v>
      </c>
      <c r="H548" s="292" t="s">
        <v>2470</v>
      </c>
    </row>
    <row r="549" spans="2:8" outlineLevel="1" x14ac:dyDescent="0.35">
      <c r="B549" s="267" t="s">
        <v>1479</v>
      </c>
      <c r="C549" s="268" t="s">
        <v>1899</v>
      </c>
      <c r="D549" s="135" t="s">
        <v>2471</v>
      </c>
      <c r="E549" s="135"/>
      <c r="F549" s="135" t="s">
        <v>1434</v>
      </c>
      <c r="G549" s="269">
        <v>5.9150000000000008E-2</v>
      </c>
      <c r="H549" s="292" t="s">
        <v>2472</v>
      </c>
    </row>
    <row r="550" spans="2:8" outlineLevel="1" x14ac:dyDescent="0.35">
      <c r="B550" s="267" t="s">
        <v>1423</v>
      </c>
      <c r="C550" s="268" t="s">
        <v>2412</v>
      </c>
      <c r="D550" s="135" t="s">
        <v>2473</v>
      </c>
      <c r="E550" s="135"/>
      <c r="F550" s="135" t="s">
        <v>1434</v>
      </c>
      <c r="G550" s="269">
        <v>0.53471600000000008</v>
      </c>
      <c r="H550" s="292" t="s">
        <v>2474</v>
      </c>
    </row>
    <row r="551" spans="2:8" outlineLevel="1" x14ac:dyDescent="0.35">
      <c r="B551" s="267" t="s">
        <v>1479</v>
      </c>
      <c r="C551" s="268" t="s">
        <v>1899</v>
      </c>
      <c r="D551" s="135" t="s">
        <v>2475</v>
      </c>
      <c r="E551" s="135"/>
      <c r="F551" s="135" t="s">
        <v>1434</v>
      </c>
      <c r="G551" s="269">
        <v>5.9150000000000008E-2</v>
      </c>
      <c r="H551" s="292" t="s">
        <v>2476</v>
      </c>
    </row>
    <row r="552" spans="2:8" outlineLevel="1" x14ac:dyDescent="0.35">
      <c r="B552" s="267" t="s">
        <v>1423</v>
      </c>
      <c r="C552" s="268" t="s">
        <v>2412</v>
      </c>
      <c r="D552" s="135" t="s">
        <v>2477</v>
      </c>
      <c r="E552" s="135"/>
      <c r="F552" s="135" t="s">
        <v>1434</v>
      </c>
      <c r="G552" s="269">
        <v>0.36436400000000002</v>
      </c>
      <c r="H552" s="292" t="s">
        <v>2478</v>
      </c>
    </row>
    <row r="553" spans="2:8" outlineLevel="1" x14ac:dyDescent="0.35">
      <c r="B553" s="267" t="s">
        <v>1479</v>
      </c>
      <c r="C553" s="268" t="s">
        <v>1899</v>
      </c>
      <c r="D553" s="135" t="s">
        <v>2479</v>
      </c>
      <c r="E553" s="135"/>
      <c r="F553" s="135" t="s">
        <v>1434</v>
      </c>
      <c r="G553" s="269">
        <v>0.139594</v>
      </c>
      <c r="H553" s="292" t="s">
        <v>2480</v>
      </c>
    </row>
    <row r="554" spans="2:8" outlineLevel="1" x14ac:dyDescent="0.35">
      <c r="B554" s="267" t="s">
        <v>1479</v>
      </c>
      <c r="C554" s="268" t="s">
        <v>1899</v>
      </c>
      <c r="D554" s="135" t="s">
        <v>2481</v>
      </c>
      <c r="E554" s="135"/>
      <c r="F554" s="135" t="s">
        <v>1434</v>
      </c>
      <c r="G554" s="269">
        <v>0.139594</v>
      </c>
      <c r="H554" s="292" t="s">
        <v>2482</v>
      </c>
    </row>
    <row r="555" spans="2:8" outlineLevel="1" x14ac:dyDescent="0.35">
      <c r="B555" s="267" t="s">
        <v>1479</v>
      </c>
      <c r="C555" s="268" t="s">
        <v>1899</v>
      </c>
      <c r="D555" s="135" t="s">
        <v>2483</v>
      </c>
      <c r="E555" s="135"/>
      <c r="F555" s="135" t="s">
        <v>1434</v>
      </c>
      <c r="G555" s="269">
        <v>0.139594</v>
      </c>
      <c r="H555" s="292" t="s">
        <v>2484</v>
      </c>
    </row>
    <row r="556" spans="2:8" outlineLevel="1" x14ac:dyDescent="0.35">
      <c r="B556" s="267" t="s">
        <v>1479</v>
      </c>
      <c r="C556" s="268" t="s">
        <v>1899</v>
      </c>
      <c r="D556" s="135" t="s">
        <v>2485</v>
      </c>
      <c r="E556" s="135"/>
      <c r="F556" s="135" t="s">
        <v>1434</v>
      </c>
      <c r="G556" s="269">
        <v>9.4640000000000002E-2</v>
      </c>
      <c r="H556" s="292" t="s">
        <v>2486</v>
      </c>
    </row>
    <row r="557" spans="2:8" outlineLevel="1" x14ac:dyDescent="0.35">
      <c r="B557" s="267" t="s">
        <v>1479</v>
      </c>
      <c r="C557" s="268" t="s">
        <v>1899</v>
      </c>
      <c r="D557" s="135" t="s">
        <v>2487</v>
      </c>
      <c r="E557" s="135"/>
      <c r="F557" s="135" t="s">
        <v>1434</v>
      </c>
      <c r="G557" s="269">
        <v>0.19282900000000003</v>
      </c>
      <c r="H557" s="292" t="s">
        <v>2488</v>
      </c>
    </row>
    <row r="558" spans="2:8" outlineLevel="1" x14ac:dyDescent="0.35">
      <c r="B558" s="267" t="s">
        <v>1479</v>
      </c>
      <c r="C558" s="268" t="s">
        <v>1899</v>
      </c>
      <c r="D558" s="135" t="s">
        <v>2489</v>
      </c>
      <c r="E558" s="135"/>
      <c r="F558" s="135" t="s">
        <v>1434</v>
      </c>
      <c r="G558" s="269">
        <v>7.6895000000000005E-2</v>
      </c>
      <c r="H558" s="292" t="s">
        <v>2490</v>
      </c>
    </row>
    <row r="559" spans="2:8" outlineLevel="1" x14ac:dyDescent="0.35">
      <c r="B559" s="267" t="s">
        <v>1479</v>
      </c>
      <c r="C559" s="268" t="s">
        <v>1899</v>
      </c>
      <c r="D559" s="135" t="s">
        <v>2491</v>
      </c>
      <c r="E559" s="135"/>
      <c r="F559" s="135" t="s">
        <v>1434</v>
      </c>
      <c r="G559" s="269">
        <v>0.16088800000000003</v>
      </c>
      <c r="H559" s="292" t="s">
        <v>2492</v>
      </c>
    </row>
    <row r="560" spans="2:8" outlineLevel="1" x14ac:dyDescent="0.35">
      <c r="B560" s="267" t="s">
        <v>1479</v>
      </c>
      <c r="C560" s="268" t="s">
        <v>2493</v>
      </c>
      <c r="D560" s="135" t="s">
        <v>2494</v>
      </c>
      <c r="E560" s="135"/>
      <c r="F560" s="135" t="s">
        <v>1434</v>
      </c>
      <c r="G560" s="269">
        <v>1.2338689999999999</v>
      </c>
      <c r="H560" s="292" t="s">
        <v>2495</v>
      </c>
    </row>
    <row r="561" spans="2:8" outlineLevel="1" x14ac:dyDescent="0.35">
      <c r="B561" s="267" t="s">
        <v>1479</v>
      </c>
      <c r="C561" s="268" t="s">
        <v>2493</v>
      </c>
      <c r="D561" s="135" t="s">
        <v>2496</v>
      </c>
      <c r="E561" s="135"/>
      <c r="F561" s="135" t="s">
        <v>1434</v>
      </c>
      <c r="G561" s="269">
        <v>0.37146200000000001</v>
      </c>
      <c r="H561" s="292" t="s">
        <v>2497</v>
      </c>
    </row>
    <row r="562" spans="2:8" outlineLevel="1" x14ac:dyDescent="0.35">
      <c r="B562" s="267" t="s">
        <v>1479</v>
      </c>
      <c r="C562" s="268" t="s">
        <v>2493</v>
      </c>
      <c r="D562" s="135" t="s">
        <v>2498</v>
      </c>
      <c r="E562" s="135"/>
      <c r="F562" s="135" t="s">
        <v>1434</v>
      </c>
      <c r="G562" s="269">
        <v>0.37146200000000001</v>
      </c>
      <c r="H562" s="292" t="s">
        <v>2499</v>
      </c>
    </row>
    <row r="563" spans="2:8" outlineLevel="1" x14ac:dyDescent="0.35">
      <c r="B563" s="267" t="s">
        <v>1479</v>
      </c>
      <c r="C563" s="268" t="s">
        <v>2493</v>
      </c>
      <c r="D563" s="135" t="s">
        <v>2500</v>
      </c>
      <c r="E563" s="135"/>
      <c r="F563" s="135" t="s">
        <v>1434</v>
      </c>
      <c r="G563" s="269">
        <v>0.17626700000000001</v>
      </c>
      <c r="H563" s="292" t="s">
        <v>2501</v>
      </c>
    </row>
    <row r="564" spans="2:8" outlineLevel="1" x14ac:dyDescent="0.35">
      <c r="B564" s="267" t="s">
        <v>1479</v>
      </c>
      <c r="C564" s="268" t="s">
        <v>2493</v>
      </c>
      <c r="D564" s="135" t="s">
        <v>2502</v>
      </c>
      <c r="E564" s="135"/>
      <c r="F564" s="135" t="s">
        <v>1434</v>
      </c>
      <c r="G564" s="269">
        <v>0.17626700000000001</v>
      </c>
      <c r="H564" s="292" t="s">
        <v>2503</v>
      </c>
    </row>
    <row r="565" spans="2:8" outlineLevel="1" x14ac:dyDescent="0.35">
      <c r="B565" s="267" t="s">
        <v>1479</v>
      </c>
      <c r="C565" s="268" t="s">
        <v>2493</v>
      </c>
      <c r="D565" s="135" t="s">
        <v>2504</v>
      </c>
      <c r="E565" s="135"/>
      <c r="F565" s="135" t="s">
        <v>1434</v>
      </c>
      <c r="G565" s="269">
        <v>0.17626700000000001</v>
      </c>
      <c r="H565" s="292" t="s">
        <v>2505</v>
      </c>
    </row>
    <row r="566" spans="2:8" outlineLevel="1" x14ac:dyDescent="0.35">
      <c r="B566" s="267" t="s">
        <v>1479</v>
      </c>
      <c r="C566" s="268" t="s">
        <v>2493</v>
      </c>
      <c r="D566" s="135" t="s">
        <v>2506</v>
      </c>
      <c r="E566" s="135"/>
      <c r="F566" s="135" t="s">
        <v>1434</v>
      </c>
      <c r="G566" s="269">
        <v>0.17626700000000001</v>
      </c>
      <c r="H566" s="292" t="s">
        <v>2507</v>
      </c>
    </row>
    <row r="567" spans="2:8" outlineLevel="1" x14ac:dyDescent="0.35">
      <c r="B567" s="267" t="s">
        <v>1479</v>
      </c>
      <c r="C567" s="268" t="s">
        <v>2493</v>
      </c>
      <c r="D567" s="135" t="s">
        <v>2508</v>
      </c>
      <c r="E567" s="135"/>
      <c r="F567" s="135" t="s">
        <v>1434</v>
      </c>
      <c r="G567" s="269">
        <v>0.173901</v>
      </c>
      <c r="H567" s="292" t="s">
        <v>2509</v>
      </c>
    </row>
    <row r="568" spans="2:8" outlineLevel="1" x14ac:dyDescent="0.35">
      <c r="B568" s="267" t="s">
        <v>1479</v>
      </c>
      <c r="C568" s="268" t="s">
        <v>2493</v>
      </c>
      <c r="D568" s="135" t="s">
        <v>2510</v>
      </c>
      <c r="E568" s="135"/>
      <c r="F568" s="135" t="s">
        <v>1434</v>
      </c>
      <c r="G568" s="269">
        <v>0.173901</v>
      </c>
      <c r="H568" s="292" t="s">
        <v>2511</v>
      </c>
    </row>
    <row r="569" spans="2:8" outlineLevel="1" x14ac:dyDescent="0.35">
      <c r="B569" s="267" t="s">
        <v>1479</v>
      </c>
      <c r="C569" s="268" t="s">
        <v>2493</v>
      </c>
      <c r="D569" s="135" t="s">
        <v>2512</v>
      </c>
      <c r="E569" s="135"/>
      <c r="F569" s="135" t="s">
        <v>1434</v>
      </c>
      <c r="G569" s="269">
        <v>0.173901</v>
      </c>
      <c r="H569" s="292" t="s">
        <v>2513</v>
      </c>
    </row>
    <row r="570" spans="2:8" outlineLevel="1" x14ac:dyDescent="0.35">
      <c r="B570" s="267" t="s">
        <v>1479</v>
      </c>
      <c r="C570" s="268" t="s">
        <v>2493</v>
      </c>
      <c r="D570" s="135" t="s">
        <v>2514</v>
      </c>
      <c r="E570" s="135"/>
      <c r="F570" s="135" t="s">
        <v>1434</v>
      </c>
      <c r="G570" s="269">
        <v>0.173901</v>
      </c>
      <c r="H570" s="292" t="s">
        <v>2515</v>
      </c>
    </row>
    <row r="571" spans="2:8" outlineLevel="1" x14ac:dyDescent="0.35">
      <c r="B571" s="267" t="s">
        <v>1479</v>
      </c>
      <c r="C571" s="268" t="s">
        <v>2493</v>
      </c>
      <c r="D571" s="135" t="s">
        <v>2516</v>
      </c>
      <c r="E571" s="135"/>
      <c r="F571" s="135" t="s">
        <v>1434</v>
      </c>
      <c r="G571" s="269">
        <v>0.173901</v>
      </c>
      <c r="H571" s="292" t="s">
        <v>2517</v>
      </c>
    </row>
    <row r="572" spans="2:8" outlineLevel="1" x14ac:dyDescent="0.35">
      <c r="B572" s="267" t="s">
        <v>1479</v>
      </c>
      <c r="C572" s="268" t="s">
        <v>2493</v>
      </c>
      <c r="D572" s="135" t="s">
        <v>2518</v>
      </c>
      <c r="E572" s="135"/>
      <c r="F572" s="135" t="s">
        <v>1434</v>
      </c>
      <c r="G572" s="269">
        <v>0.173901</v>
      </c>
      <c r="H572" s="292" t="s">
        <v>2519</v>
      </c>
    </row>
    <row r="573" spans="2:8" outlineLevel="1" x14ac:dyDescent="0.35">
      <c r="B573" s="267" t="s">
        <v>1479</v>
      </c>
      <c r="C573" s="268" t="s">
        <v>2493</v>
      </c>
      <c r="D573" s="135" t="s">
        <v>2520</v>
      </c>
      <c r="E573" s="135"/>
      <c r="F573" s="135" t="s">
        <v>1434</v>
      </c>
      <c r="G573" s="269">
        <v>0.10055500000000001</v>
      </c>
      <c r="H573" s="292" t="s">
        <v>2521</v>
      </c>
    </row>
    <row r="574" spans="2:8" outlineLevel="1" x14ac:dyDescent="0.35">
      <c r="B574" s="267" t="s">
        <v>1479</v>
      </c>
      <c r="C574" s="268" t="s">
        <v>2493</v>
      </c>
      <c r="D574" s="135" t="s">
        <v>2522</v>
      </c>
      <c r="E574" s="135"/>
      <c r="F574" s="135" t="s">
        <v>1434</v>
      </c>
      <c r="G574" s="269">
        <v>0.10055500000000001</v>
      </c>
      <c r="H574" s="292" t="s">
        <v>2523</v>
      </c>
    </row>
    <row r="575" spans="2:8" outlineLevel="1" x14ac:dyDescent="0.35">
      <c r="B575" s="267" t="s">
        <v>1479</v>
      </c>
      <c r="C575" s="268" t="s">
        <v>2493</v>
      </c>
      <c r="D575" s="135" t="s">
        <v>2524</v>
      </c>
      <c r="E575" s="135"/>
      <c r="F575" s="135" t="s">
        <v>1434</v>
      </c>
      <c r="G575" s="269">
        <v>0.10055500000000001</v>
      </c>
      <c r="H575" s="292" t="s">
        <v>2525</v>
      </c>
    </row>
    <row r="576" spans="2:8" outlineLevel="1" x14ac:dyDescent="0.35">
      <c r="B576" s="267" t="s">
        <v>1479</v>
      </c>
      <c r="C576" s="268" t="s">
        <v>2493</v>
      </c>
      <c r="D576" s="135" t="s">
        <v>2526</v>
      </c>
      <c r="E576" s="135"/>
      <c r="F576" s="135" t="s">
        <v>1434</v>
      </c>
      <c r="G576" s="269">
        <v>0.10055500000000001</v>
      </c>
      <c r="H576" s="292" t="s">
        <v>2527</v>
      </c>
    </row>
    <row r="577" spans="2:8" outlineLevel="1" x14ac:dyDescent="0.35">
      <c r="B577" s="267" t="s">
        <v>1479</v>
      </c>
      <c r="C577" s="268" t="s">
        <v>2493</v>
      </c>
      <c r="D577" s="135" t="s">
        <v>2528</v>
      </c>
      <c r="E577" s="135"/>
      <c r="F577" s="135" t="s">
        <v>1434</v>
      </c>
      <c r="G577" s="269">
        <v>0.10055500000000001</v>
      </c>
      <c r="H577" s="292" t="s">
        <v>2529</v>
      </c>
    </row>
    <row r="578" spans="2:8" outlineLevel="1" x14ac:dyDescent="0.35">
      <c r="B578" s="267" t="s">
        <v>1479</v>
      </c>
      <c r="C578" s="268" t="s">
        <v>2493</v>
      </c>
      <c r="D578" s="135" t="s">
        <v>2530</v>
      </c>
      <c r="E578" s="135"/>
      <c r="F578" s="135" t="s">
        <v>1434</v>
      </c>
      <c r="G578" s="269">
        <v>0.10055500000000001</v>
      </c>
      <c r="H578" s="292" t="s">
        <v>2531</v>
      </c>
    </row>
    <row r="579" spans="2:8" outlineLevel="1" x14ac:dyDescent="0.35">
      <c r="B579" s="267" t="s">
        <v>1479</v>
      </c>
      <c r="C579" s="268" t="s">
        <v>2493</v>
      </c>
      <c r="D579" s="135" t="s">
        <v>2532</v>
      </c>
      <c r="E579" s="135"/>
      <c r="F579" s="135" t="s">
        <v>1434</v>
      </c>
      <c r="G579" s="269">
        <v>0.10055500000000001</v>
      </c>
      <c r="H579" s="292" t="s">
        <v>2533</v>
      </c>
    </row>
    <row r="580" spans="2:8" outlineLevel="1" x14ac:dyDescent="0.35">
      <c r="B580" s="267" t="s">
        <v>1479</v>
      </c>
      <c r="C580" s="268" t="s">
        <v>2493</v>
      </c>
      <c r="D580" s="135" t="s">
        <v>2534</v>
      </c>
      <c r="E580" s="135"/>
      <c r="F580" s="135" t="s">
        <v>1434</v>
      </c>
      <c r="G580" s="269">
        <v>0.173901</v>
      </c>
      <c r="H580" s="292" t="s">
        <v>2535</v>
      </c>
    </row>
    <row r="581" spans="2:8" outlineLevel="1" x14ac:dyDescent="0.35">
      <c r="B581" s="267" t="s">
        <v>1479</v>
      </c>
      <c r="C581" s="268" t="s">
        <v>2493</v>
      </c>
      <c r="D581" s="135" t="s">
        <v>2536</v>
      </c>
      <c r="E581" s="135"/>
      <c r="F581" s="135" t="s">
        <v>1434</v>
      </c>
      <c r="G581" s="269">
        <v>0.173901</v>
      </c>
      <c r="H581" s="292" t="s">
        <v>2537</v>
      </c>
    </row>
    <row r="582" spans="2:8" outlineLevel="1" x14ac:dyDescent="0.35">
      <c r="B582" s="267" t="s">
        <v>1479</v>
      </c>
      <c r="C582" s="268" t="s">
        <v>2493</v>
      </c>
      <c r="D582" s="135" t="s">
        <v>2538</v>
      </c>
      <c r="E582" s="135"/>
      <c r="F582" s="135" t="s">
        <v>1434</v>
      </c>
      <c r="G582" s="269">
        <v>0.12894700000000001</v>
      </c>
      <c r="H582" s="292" t="s">
        <v>2539</v>
      </c>
    </row>
    <row r="583" spans="2:8" outlineLevel="1" x14ac:dyDescent="0.35">
      <c r="B583" s="267" t="s">
        <v>1479</v>
      </c>
      <c r="C583" s="268" t="s">
        <v>2493</v>
      </c>
      <c r="D583" s="135" t="s">
        <v>2540</v>
      </c>
      <c r="E583" s="135"/>
      <c r="F583" s="135" t="s">
        <v>1434</v>
      </c>
      <c r="G583" s="269">
        <v>0.12894700000000001</v>
      </c>
      <c r="H583" s="292" t="s">
        <v>2541</v>
      </c>
    </row>
    <row r="584" spans="2:8" outlineLevel="1" x14ac:dyDescent="0.35">
      <c r="B584" s="267" t="s">
        <v>1479</v>
      </c>
      <c r="C584" s="268" t="s">
        <v>2493</v>
      </c>
      <c r="D584" s="135" t="s">
        <v>2542</v>
      </c>
      <c r="E584" s="135"/>
      <c r="F584" s="135" t="s">
        <v>1434</v>
      </c>
      <c r="G584" s="269">
        <v>0.12894700000000001</v>
      </c>
      <c r="H584" s="292" t="s">
        <v>2543</v>
      </c>
    </row>
    <row r="585" spans="2:8" outlineLevel="1" x14ac:dyDescent="0.35">
      <c r="B585" s="267" t="s">
        <v>1479</v>
      </c>
      <c r="C585" s="268" t="s">
        <v>2493</v>
      </c>
      <c r="D585" s="135" t="s">
        <v>2544</v>
      </c>
      <c r="E585" s="135"/>
      <c r="F585" s="135" t="s">
        <v>1434</v>
      </c>
      <c r="G585" s="269">
        <v>0.173901</v>
      </c>
      <c r="H585" s="292" t="s">
        <v>2545</v>
      </c>
    </row>
    <row r="586" spans="2:8" outlineLevel="1" x14ac:dyDescent="0.35">
      <c r="B586" s="267" t="s">
        <v>1479</v>
      </c>
      <c r="C586" s="268" t="s">
        <v>2493</v>
      </c>
      <c r="D586" s="135" t="s">
        <v>2546</v>
      </c>
      <c r="E586" s="135"/>
      <c r="F586" s="135" t="s">
        <v>1434</v>
      </c>
      <c r="G586" s="269">
        <v>0.173901</v>
      </c>
      <c r="H586" s="292" t="s">
        <v>2547</v>
      </c>
    </row>
    <row r="587" spans="2:8" outlineLevel="1" x14ac:dyDescent="0.35">
      <c r="B587" s="267" t="s">
        <v>1479</v>
      </c>
      <c r="C587" s="268" t="s">
        <v>2493</v>
      </c>
      <c r="D587" s="135" t="s">
        <v>2548</v>
      </c>
      <c r="E587" s="135"/>
      <c r="F587" s="135" t="s">
        <v>1434</v>
      </c>
      <c r="G587" s="269">
        <v>0.173901</v>
      </c>
      <c r="H587" s="292" t="s">
        <v>2549</v>
      </c>
    </row>
    <row r="588" spans="2:8" outlineLevel="1" x14ac:dyDescent="0.35">
      <c r="B588" s="267" t="s">
        <v>1479</v>
      </c>
      <c r="C588" s="268" t="s">
        <v>2493</v>
      </c>
      <c r="D588" s="135" t="s">
        <v>2550</v>
      </c>
      <c r="E588" s="135"/>
      <c r="F588" s="135" t="s">
        <v>1434</v>
      </c>
      <c r="G588" s="269">
        <v>0.13841100000000001</v>
      </c>
      <c r="H588" s="292" t="s">
        <v>2551</v>
      </c>
    </row>
    <row r="589" spans="2:8" outlineLevel="1" x14ac:dyDescent="0.35">
      <c r="B589" s="267" t="s">
        <v>1479</v>
      </c>
      <c r="C589" s="268" t="s">
        <v>2493</v>
      </c>
      <c r="D589" s="135" t="s">
        <v>2552</v>
      </c>
      <c r="E589" s="135"/>
      <c r="F589" s="135" t="s">
        <v>1434</v>
      </c>
      <c r="G589" s="269">
        <v>0.13841100000000001</v>
      </c>
      <c r="H589" s="292" t="s">
        <v>2553</v>
      </c>
    </row>
    <row r="590" spans="2:8" outlineLevel="1" x14ac:dyDescent="0.35">
      <c r="B590" s="267" t="s">
        <v>1479</v>
      </c>
      <c r="C590" s="268" t="s">
        <v>2493</v>
      </c>
      <c r="D590" s="135" t="s">
        <v>2554</v>
      </c>
      <c r="E590" s="135"/>
      <c r="F590" s="135" t="s">
        <v>1434</v>
      </c>
      <c r="G590" s="269">
        <v>0.13841100000000001</v>
      </c>
      <c r="H590" s="292" t="s">
        <v>2555</v>
      </c>
    </row>
    <row r="591" spans="2:8" outlineLevel="1" x14ac:dyDescent="0.35">
      <c r="B591" s="267" t="s">
        <v>1479</v>
      </c>
      <c r="C591" s="268" t="s">
        <v>2493</v>
      </c>
      <c r="D591" s="135" t="s">
        <v>2556</v>
      </c>
      <c r="E591" s="135"/>
      <c r="F591" s="135" t="s">
        <v>1434</v>
      </c>
      <c r="G591" s="269">
        <v>0.13841100000000001</v>
      </c>
      <c r="H591" s="292" t="s">
        <v>2557</v>
      </c>
    </row>
    <row r="592" spans="2:8" outlineLevel="1" x14ac:dyDescent="0.35">
      <c r="B592" s="267" t="s">
        <v>1479</v>
      </c>
      <c r="C592" s="268" t="s">
        <v>2493</v>
      </c>
      <c r="D592" s="135" t="s">
        <v>2558</v>
      </c>
      <c r="E592" s="135"/>
      <c r="F592" s="135" t="s">
        <v>1434</v>
      </c>
      <c r="G592" s="269">
        <v>0.13841100000000001</v>
      </c>
      <c r="H592" s="292" t="s">
        <v>2559</v>
      </c>
    </row>
    <row r="593" spans="2:8" outlineLevel="1" x14ac:dyDescent="0.35">
      <c r="B593" s="267" t="s">
        <v>1479</v>
      </c>
      <c r="C593" s="268" t="s">
        <v>2493</v>
      </c>
      <c r="D593" s="135" t="s">
        <v>2560</v>
      </c>
      <c r="E593" s="135"/>
      <c r="F593" s="135" t="s">
        <v>1434</v>
      </c>
      <c r="G593" s="269">
        <v>0.173901</v>
      </c>
      <c r="H593" s="292" t="s">
        <v>2561</v>
      </c>
    </row>
    <row r="594" spans="2:8" outlineLevel="1" x14ac:dyDescent="0.35">
      <c r="B594" s="267" t="s">
        <v>1479</v>
      </c>
      <c r="C594" s="268" t="s">
        <v>2493</v>
      </c>
      <c r="D594" s="135" t="s">
        <v>2562</v>
      </c>
      <c r="E594" s="135"/>
      <c r="F594" s="135" t="s">
        <v>1434</v>
      </c>
      <c r="G594" s="269">
        <v>0.173901</v>
      </c>
      <c r="H594" s="292" t="s">
        <v>2563</v>
      </c>
    </row>
    <row r="595" spans="2:8" outlineLevel="1" x14ac:dyDescent="0.35">
      <c r="B595" s="267" t="s">
        <v>1479</v>
      </c>
      <c r="C595" s="268" t="s">
        <v>2493</v>
      </c>
      <c r="D595" s="135" t="s">
        <v>2564</v>
      </c>
      <c r="E595" s="135"/>
      <c r="F595" s="135" t="s">
        <v>1434</v>
      </c>
      <c r="G595" s="269">
        <v>0.173901</v>
      </c>
      <c r="H595" s="292" t="s">
        <v>2565</v>
      </c>
    </row>
    <row r="596" spans="2:8" outlineLevel="1" x14ac:dyDescent="0.35">
      <c r="B596" s="267" t="s">
        <v>1479</v>
      </c>
      <c r="C596" s="268" t="s">
        <v>2493</v>
      </c>
      <c r="D596" s="135" t="s">
        <v>2566</v>
      </c>
      <c r="E596" s="135"/>
      <c r="F596" s="135" t="s">
        <v>1434</v>
      </c>
      <c r="G596" s="269">
        <v>0.173901</v>
      </c>
      <c r="H596" s="292" t="s">
        <v>2567</v>
      </c>
    </row>
    <row r="597" spans="2:8" outlineLevel="1" x14ac:dyDescent="0.35">
      <c r="B597" s="267" t="s">
        <v>1479</v>
      </c>
      <c r="C597" s="268" t="s">
        <v>2493</v>
      </c>
      <c r="D597" s="135" t="s">
        <v>2568</v>
      </c>
      <c r="E597" s="135"/>
      <c r="F597" s="135" t="s">
        <v>1434</v>
      </c>
      <c r="G597" s="269">
        <v>0.173901</v>
      </c>
      <c r="H597" s="292" t="s">
        <v>2569</v>
      </c>
    </row>
    <row r="598" spans="2:8" outlineLevel="1" x14ac:dyDescent="0.35">
      <c r="B598" s="267" t="s">
        <v>1479</v>
      </c>
      <c r="C598" s="268" t="s">
        <v>2493</v>
      </c>
      <c r="D598" s="135" t="s">
        <v>2570</v>
      </c>
      <c r="E598" s="135"/>
      <c r="F598" s="135" t="s">
        <v>1434</v>
      </c>
      <c r="G598" s="269">
        <v>0.221221</v>
      </c>
      <c r="H598" s="292" t="s">
        <v>2571</v>
      </c>
    </row>
    <row r="599" spans="2:8" outlineLevel="1" x14ac:dyDescent="0.35">
      <c r="B599" s="267" t="s">
        <v>1479</v>
      </c>
      <c r="C599" s="268" t="s">
        <v>2493</v>
      </c>
      <c r="D599" s="135" t="s">
        <v>2572</v>
      </c>
      <c r="E599" s="135"/>
      <c r="F599" s="135" t="s">
        <v>1434</v>
      </c>
      <c r="G599" s="269">
        <v>0.221221</v>
      </c>
      <c r="H599" s="292" t="s">
        <v>2573</v>
      </c>
    </row>
    <row r="600" spans="2:8" outlineLevel="1" x14ac:dyDescent="0.35">
      <c r="B600" s="267" t="s">
        <v>1479</v>
      </c>
      <c r="C600" s="268" t="s">
        <v>2493</v>
      </c>
      <c r="D600" s="135" t="s">
        <v>2574</v>
      </c>
      <c r="E600" s="135"/>
      <c r="F600" s="135" t="s">
        <v>1434</v>
      </c>
      <c r="G600" s="269">
        <v>0.221221</v>
      </c>
      <c r="H600" s="292" t="s">
        <v>2575</v>
      </c>
    </row>
    <row r="601" spans="2:8" outlineLevel="1" x14ac:dyDescent="0.35">
      <c r="B601" s="267" t="s">
        <v>1479</v>
      </c>
      <c r="C601" s="268" t="s">
        <v>2493</v>
      </c>
      <c r="D601" s="135" t="s">
        <v>2576</v>
      </c>
      <c r="E601" s="135"/>
      <c r="F601" s="135" t="s">
        <v>1434</v>
      </c>
      <c r="G601" s="269">
        <v>0.154973</v>
      </c>
      <c r="H601" s="292" t="s">
        <v>2577</v>
      </c>
    </row>
    <row r="602" spans="2:8" outlineLevel="1" x14ac:dyDescent="0.35">
      <c r="B602" s="267" t="s">
        <v>1479</v>
      </c>
      <c r="C602" s="268" t="s">
        <v>2493</v>
      </c>
      <c r="D602" s="135" t="s">
        <v>2578</v>
      </c>
      <c r="E602" s="135"/>
      <c r="F602" s="135" t="s">
        <v>1434</v>
      </c>
      <c r="G602" s="269">
        <v>0.221221</v>
      </c>
      <c r="H602" s="292" t="s">
        <v>2579</v>
      </c>
    </row>
    <row r="603" spans="2:8" outlineLevel="1" x14ac:dyDescent="0.35">
      <c r="B603" s="267" t="s">
        <v>1479</v>
      </c>
      <c r="C603" s="268" t="s">
        <v>2493</v>
      </c>
      <c r="D603" s="135" t="s">
        <v>2580</v>
      </c>
      <c r="E603" s="135"/>
      <c r="F603" s="135" t="s">
        <v>1434</v>
      </c>
      <c r="G603" s="269">
        <v>0.221221</v>
      </c>
      <c r="H603" s="292" t="s">
        <v>2581</v>
      </c>
    </row>
    <row r="604" spans="2:8" outlineLevel="1" x14ac:dyDescent="0.35">
      <c r="B604" s="267" t="s">
        <v>1479</v>
      </c>
      <c r="C604" s="268" t="s">
        <v>2493</v>
      </c>
      <c r="D604" s="135" t="s">
        <v>2582</v>
      </c>
      <c r="E604" s="135"/>
      <c r="F604" s="135" t="s">
        <v>1434</v>
      </c>
      <c r="G604" s="269">
        <v>0.221221</v>
      </c>
      <c r="H604" s="292" t="s">
        <v>2583</v>
      </c>
    </row>
    <row r="605" spans="2:8" outlineLevel="1" x14ac:dyDescent="0.35">
      <c r="B605" s="267" t="s">
        <v>1479</v>
      </c>
      <c r="C605" s="268" t="s">
        <v>2493</v>
      </c>
      <c r="D605" s="135" t="s">
        <v>2584</v>
      </c>
      <c r="E605" s="135"/>
      <c r="F605" s="135" t="s">
        <v>1434</v>
      </c>
      <c r="G605" s="269">
        <v>0.221221</v>
      </c>
      <c r="H605" s="292" t="s">
        <v>2585</v>
      </c>
    </row>
    <row r="606" spans="2:8" outlineLevel="1" x14ac:dyDescent="0.35">
      <c r="B606" s="267" t="s">
        <v>1479</v>
      </c>
      <c r="C606" s="268" t="s">
        <v>2493</v>
      </c>
      <c r="D606" s="135" t="s">
        <v>2586</v>
      </c>
      <c r="E606" s="135"/>
      <c r="F606" s="135" t="s">
        <v>1434</v>
      </c>
      <c r="G606" s="269">
        <v>0.278005</v>
      </c>
      <c r="H606" s="292" t="s">
        <v>2587</v>
      </c>
    </row>
    <row r="607" spans="2:8" outlineLevel="1" x14ac:dyDescent="0.35">
      <c r="B607" s="267" t="s">
        <v>1479</v>
      </c>
      <c r="C607" s="268" t="s">
        <v>2493</v>
      </c>
      <c r="D607" s="135" t="s">
        <v>2588</v>
      </c>
      <c r="E607" s="135"/>
      <c r="F607" s="135" t="s">
        <v>1434</v>
      </c>
      <c r="G607" s="269">
        <v>0.278005</v>
      </c>
      <c r="H607" s="292" t="s">
        <v>2589</v>
      </c>
    </row>
    <row r="608" spans="2:8" outlineLevel="1" x14ac:dyDescent="0.35">
      <c r="B608" s="267" t="s">
        <v>1479</v>
      </c>
      <c r="C608" s="268" t="s">
        <v>2493</v>
      </c>
      <c r="D608" s="135" t="s">
        <v>2590</v>
      </c>
      <c r="E608" s="135"/>
      <c r="F608" s="135" t="s">
        <v>1434</v>
      </c>
      <c r="G608" s="269">
        <v>0.278005</v>
      </c>
      <c r="H608" s="292" t="s">
        <v>2591</v>
      </c>
    </row>
    <row r="609" spans="2:8" outlineLevel="1" x14ac:dyDescent="0.35">
      <c r="B609" s="267" t="s">
        <v>1479</v>
      </c>
      <c r="C609" s="268" t="s">
        <v>2493</v>
      </c>
      <c r="D609" s="135" t="s">
        <v>2592</v>
      </c>
      <c r="E609" s="135"/>
      <c r="F609" s="135" t="s">
        <v>1434</v>
      </c>
      <c r="G609" s="269">
        <v>0.278005</v>
      </c>
      <c r="H609" s="292" t="s">
        <v>2593</v>
      </c>
    </row>
    <row r="610" spans="2:8" outlineLevel="1" x14ac:dyDescent="0.35">
      <c r="B610" s="267" t="s">
        <v>2398</v>
      </c>
      <c r="C610" s="268" t="s">
        <v>2399</v>
      </c>
      <c r="D610" s="135" t="s">
        <v>2594</v>
      </c>
      <c r="E610" s="135"/>
      <c r="F610" s="135" t="s">
        <v>1434</v>
      </c>
      <c r="G610" s="269">
        <v>8.3992999999999998E-2</v>
      </c>
      <c r="H610" s="292" t="s">
        <v>2595</v>
      </c>
    </row>
    <row r="611" spans="2:8" outlineLevel="1" x14ac:dyDescent="0.35">
      <c r="B611" s="267" t="s">
        <v>1479</v>
      </c>
      <c r="C611" s="268" t="s">
        <v>2493</v>
      </c>
      <c r="D611" s="135" t="s">
        <v>2596</v>
      </c>
      <c r="E611" s="135"/>
      <c r="F611" s="135" t="s">
        <v>1434</v>
      </c>
      <c r="G611" s="269">
        <v>0.278005</v>
      </c>
      <c r="H611" s="292" t="s">
        <v>2597</v>
      </c>
    </row>
    <row r="612" spans="2:8" outlineLevel="1" x14ac:dyDescent="0.35">
      <c r="B612" s="267" t="s">
        <v>1479</v>
      </c>
      <c r="C612" s="268" t="s">
        <v>2493</v>
      </c>
      <c r="D612" s="135" t="s">
        <v>2598</v>
      </c>
      <c r="E612" s="135"/>
      <c r="F612" s="135" t="s">
        <v>1434</v>
      </c>
      <c r="G612" s="269">
        <v>0.278005</v>
      </c>
      <c r="H612" s="292" t="s">
        <v>2599</v>
      </c>
    </row>
    <row r="613" spans="2:8" outlineLevel="1" x14ac:dyDescent="0.35">
      <c r="B613" s="267" t="s">
        <v>1479</v>
      </c>
      <c r="C613" s="268" t="s">
        <v>2493</v>
      </c>
      <c r="D613" s="135" t="s">
        <v>2600</v>
      </c>
      <c r="E613" s="135"/>
      <c r="F613" s="135" t="s">
        <v>1434</v>
      </c>
      <c r="G613" s="269">
        <v>0.278005</v>
      </c>
      <c r="H613" s="292" t="s">
        <v>2601</v>
      </c>
    </row>
    <row r="614" spans="2:8" outlineLevel="1" x14ac:dyDescent="0.35">
      <c r="B614" s="267" t="s">
        <v>1479</v>
      </c>
      <c r="C614" s="268" t="s">
        <v>2493</v>
      </c>
      <c r="D614" s="135" t="s">
        <v>2602</v>
      </c>
      <c r="E614" s="135"/>
      <c r="F614" s="135" t="s">
        <v>1434</v>
      </c>
      <c r="G614" s="269">
        <v>0.278005</v>
      </c>
      <c r="H614" s="292" t="s">
        <v>2603</v>
      </c>
    </row>
    <row r="615" spans="2:8" outlineLevel="1" x14ac:dyDescent="0.35">
      <c r="B615" s="267" t="s">
        <v>1479</v>
      </c>
      <c r="C615" s="268" t="s">
        <v>2493</v>
      </c>
      <c r="D615" s="135" t="s">
        <v>2604</v>
      </c>
      <c r="E615" s="135"/>
      <c r="F615" s="135" t="s">
        <v>1434</v>
      </c>
      <c r="G615" s="269">
        <v>0.278005</v>
      </c>
      <c r="H615" s="292" t="s">
        <v>2605</v>
      </c>
    </row>
    <row r="616" spans="2:8" outlineLevel="1" x14ac:dyDescent="0.35">
      <c r="B616" s="267" t="s">
        <v>1479</v>
      </c>
      <c r="C616" s="268" t="s">
        <v>2493</v>
      </c>
      <c r="D616" s="135" t="s">
        <v>2606</v>
      </c>
      <c r="E616" s="135"/>
      <c r="F616" s="135" t="s">
        <v>1434</v>
      </c>
      <c r="G616" s="269">
        <v>0.221221</v>
      </c>
      <c r="H616" s="292" t="s">
        <v>2607</v>
      </c>
    </row>
    <row r="617" spans="2:8" outlineLevel="1" x14ac:dyDescent="0.35">
      <c r="B617" s="267" t="s">
        <v>1479</v>
      </c>
      <c r="C617" s="268" t="s">
        <v>2493</v>
      </c>
      <c r="D617" s="135" t="s">
        <v>2608</v>
      </c>
      <c r="E617" s="135"/>
      <c r="F617" s="135" t="s">
        <v>1434</v>
      </c>
      <c r="G617" s="269">
        <v>0.221221</v>
      </c>
      <c r="H617" s="292" t="s">
        <v>2609</v>
      </c>
    </row>
    <row r="618" spans="2:8" outlineLevel="1" x14ac:dyDescent="0.35">
      <c r="B618" s="267" t="s">
        <v>1479</v>
      </c>
      <c r="C618" s="268" t="s">
        <v>2493</v>
      </c>
      <c r="D618" s="135" t="s">
        <v>2610</v>
      </c>
      <c r="E618" s="135"/>
      <c r="F618" s="135" t="s">
        <v>1434</v>
      </c>
      <c r="G618" s="269">
        <v>0.221221</v>
      </c>
      <c r="H618" s="292" t="s">
        <v>2611</v>
      </c>
    </row>
    <row r="619" spans="2:8" outlineLevel="1" x14ac:dyDescent="0.35">
      <c r="B619" s="267" t="s">
        <v>1479</v>
      </c>
      <c r="C619" s="268" t="s">
        <v>2493</v>
      </c>
      <c r="D619" s="135" t="s">
        <v>2612</v>
      </c>
      <c r="E619" s="135"/>
      <c r="F619" s="135" t="s">
        <v>1434</v>
      </c>
      <c r="G619" s="269">
        <v>0.221221</v>
      </c>
      <c r="H619" s="292" t="s">
        <v>2613</v>
      </c>
    </row>
    <row r="620" spans="2:8" outlineLevel="1" x14ac:dyDescent="0.35">
      <c r="B620" s="267" t="s">
        <v>1479</v>
      </c>
      <c r="C620" s="268" t="s">
        <v>2493</v>
      </c>
      <c r="D620" s="135" t="s">
        <v>2614</v>
      </c>
      <c r="E620" s="135"/>
      <c r="F620" s="135" t="s">
        <v>1434</v>
      </c>
      <c r="G620" s="269">
        <v>0.221221</v>
      </c>
      <c r="H620" s="292" t="s">
        <v>2615</v>
      </c>
    </row>
    <row r="621" spans="2:8" outlineLevel="1" x14ac:dyDescent="0.35">
      <c r="B621" s="267" t="s">
        <v>1479</v>
      </c>
      <c r="C621" s="268" t="s">
        <v>2493</v>
      </c>
      <c r="D621" s="135" t="s">
        <v>2616</v>
      </c>
      <c r="E621" s="135"/>
      <c r="F621" s="135" t="s">
        <v>1434</v>
      </c>
      <c r="G621" s="269">
        <v>9.2274000000000009E-2</v>
      </c>
      <c r="H621" s="292" t="s">
        <v>2617</v>
      </c>
    </row>
    <row r="622" spans="2:8" outlineLevel="1" x14ac:dyDescent="0.35">
      <c r="B622" s="267" t="s">
        <v>1479</v>
      </c>
      <c r="C622" s="268" t="s">
        <v>2493</v>
      </c>
      <c r="D622" s="135" t="s">
        <v>2618</v>
      </c>
      <c r="E622" s="135"/>
      <c r="F622" s="135" t="s">
        <v>1434</v>
      </c>
      <c r="G622" s="269">
        <v>9.2274000000000009E-2</v>
      </c>
      <c r="H622" s="292" t="s">
        <v>2619</v>
      </c>
    </row>
    <row r="623" spans="2:8" outlineLevel="1" x14ac:dyDescent="0.35">
      <c r="B623" s="267" t="s">
        <v>1479</v>
      </c>
      <c r="C623" s="268" t="s">
        <v>2493</v>
      </c>
      <c r="D623" s="135" t="s">
        <v>2620</v>
      </c>
      <c r="E623" s="135"/>
      <c r="F623" s="135" t="s">
        <v>1434</v>
      </c>
      <c r="G623" s="269">
        <v>0.221221</v>
      </c>
      <c r="H623" s="292" t="s">
        <v>2621</v>
      </c>
    </row>
    <row r="624" spans="2:8" outlineLevel="1" x14ac:dyDescent="0.35">
      <c r="B624" s="267" t="s">
        <v>1479</v>
      </c>
      <c r="C624" s="268" t="s">
        <v>2493</v>
      </c>
      <c r="D624" s="135" t="s">
        <v>2622</v>
      </c>
      <c r="E624" s="135"/>
      <c r="F624" s="135" t="s">
        <v>1434</v>
      </c>
      <c r="G624" s="269">
        <v>0.221221</v>
      </c>
      <c r="H624" s="292" t="s">
        <v>2623</v>
      </c>
    </row>
    <row r="625" spans="2:8" outlineLevel="1" x14ac:dyDescent="0.35">
      <c r="B625" s="267" t="s">
        <v>2398</v>
      </c>
      <c r="C625" s="268" t="s">
        <v>2399</v>
      </c>
      <c r="D625" s="135" t="s">
        <v>2624</v>
      </c>
      <c r="E625" s="135"/>
      <c r="F625" s="135" t="s">
        <v>1434</v>
      </c>
      <c r="G625" s="269">
        <v>8.3992999999999998E-2</v>
      </c>
      <c r="H625" s="292" t="s">
        <v>2625</v>
      </c>
    </row>
    <row r="626" spans="2:8" outlineLevel="1" x14ac:dyDescent="0.35">
      <c r="B626" s="267" t="s">
        <v>1479</v>
      </c>
      <c r="C626" s="268" t="s">
        <v>2493</v>
      </c>
      <c r="D626" s="135" t="s">
        <v>2626</v>
      </c>
      <c r="E626" s="135"/>
      <c r="F626" s="135" t="s">
        <v>1434</v>
      </c>
      <c r="G626" s="269">
        <v>0.221221</v>
      </c>
      <c r="H626" s="292" t="s">
        <v>2627</v>
      </c>
    </row>
    <row r="627" spans="2:8" outlineLevel="1" x14ac:dyDescent="0.35">
      <c r="B627" s="267" t="s">
        <v>1479</v>
      </c>
      <c r="C627" s="268" t="s">
        <v>2493</v>
      </c>
      <c r="D627" s="135" t="s">
        <v>2628</v>
      </c>
      <c r="E627" s="135"/>
      <c r="F627" s="135" t="s">
        <v>1434</v>
      </c>
      <c r="G627" s="269">
        <v>0.221221</v>
      </c>
      <c r="H627" s="292" t="s">
        <v>2629</v>
      </c>
    </row>
    <row r="628" spans="2:8" outlineLevel="1" x14ac:dyDescent="0.35">
      <c r="B628" s="267" t="s">
        <v>1479</v>
      </c>
      <c r="C628" s="268" t="s">
        <v>2493</v>
      </c>
      <c r="D628" s="135" t="s">
        <v>2630</v>
      </c>
      <c r="E628" s="135"/>
      <c r="F628" s="135" t="s">
        <v>1434</v>
      </c>
      <c r="G628" s="269">
        <v>0.221221</v>
      </c>
      <c r="H628" s="292" t="s">
        <v>2631</v>
      </c>
    </row>
    <row r="629" spans="2:8" outlineLevel="1" x14ac:dyDescent="0.35">
      <c r="B629" s="267" t="s">
        <v>1479</v>
      </c>
      <c r="C629" s="268" t="s">
        <v>2493</v>
      </c>
      <c r="D629" s="135" t="s">
        <v>2632</v>
      </c>
      <c r="E629" s="135"/>
      <c r="F629" s="135" t="s">
        <v>1434</v>
      </c>
      <c r="G629" s="269">
        <v>0.221221</v>
      </c>
      <c r="H629" s="292" t="s">
        <v>2633</v>
      </c>
    </row>
    <row r="630" spans="2:8" outlineLevel="1" x14ac:dyDescent="0.35">
      <c r="B630" s="267" t="s">
        <v>1479</v>
      </c>
      <c r="C630" s="268" t="s">
        <v>2493</v>
      </c>
      <c r="D630" s="135" t="s">
        <v>2634</v>
      </c>
      <c r="E630" s="135"/>
      <c r="F630" s="135" t="s">
        <v>1434</v>
      </c>
      <c r="G630" s="269">
        <v>0.221221</v>
      </c>
      <c r="H630" s="292" t="s">
        <v>2635</v>
      </c>
    </row>
    <row r="631" spans="2:8" outlineLevel="1" x14ac:dyDescent="0.35">
      <c r="B631" s="267" t="s">
        <v>1479</v>
      </c>
      <c r="C631" s="268" t="s">
        <v>2493</v>
      </c>
      <c r="D631" s="135" t="s">
        <v>2636</v>
      </c>
      <c r="E631" s="135"/>
      <c r="F631" s="135" t="s">
        <v>1434</v>
      </c>
      <c r="G631" s="269">
        <v>0.221221</v>
      </c>
      <c r="H631" s="292" t="s">
        <v>2637</v>
      </c>
    </row>
    <row r="632" spans="2:8" outlineLevel="1" x14ac:dyDescent="0.35">
      <c r="B632" s="267" t="s">
        <v>1479</v>
      </c>
      <c r="C632" s="268" t="s">
        <v>2493</v>
      </c>
      <c r="D632" s="135" t="s">
        <v>2638</v>
      </c>
      <c r="E632" s="135"/>
      <c r="F632" s="135" t="s">
        <v>1434</v>
      </c>
      <c r="G632" s="269">
        <v>6.0332999999999998E-2</v>
      </c>
      <c r="H632" s="292" t="s">
        <v>2639</v>
      </c>
    </row>
    <row r="633" spans="2:8" outlineLevel="1" x14ac:dyDescent="0.35">
      <c r="B633" s="267" t="s">
        <v>1479</v>
      </c>
      <c r="C633" s="268" t="s">
        <v>2493</v>
      </c>
      <c r="D633" s="135" t="s">
        <v>2640</v>
      </c>
      <c r="E633" s="135"/>
      <c r="F633" s="135" t="s">
        <v>1434</v>
      </c>
      <c r="G633" s="269">
        <v>6.0332999999999998E-2</v>
      </c>
      <c r="H633" s="292" t="s">
        <v>2641</v>
      </c>
    </row>
    <row r="634" spans="2:8" outlineLevel="1" x14ac:dyDescent="0.35">
      <c r="B634" s="267" t="s">
        <v>1479</v>
      </c>
      <c r="C634" s="268" t="s">
        <v>2493</v>
      </c>
      <c r="D634" s="135" t="s">
        <v>2642</v>
      </c>
      <c r="E634" s="135"/>
      <c r="F634" s="135" t="s">
        <v>1434</v>
      </c>
      <c r="G634" s="269">
        <v>0.123032</v>
      </c>
      <c r="H634" s="292" t="s">
        <v>2643</v>
      </c>
    </row>
    <row r="635" spans="2:8" outlineLevel="1" x14ac:dyDescent="0.35">
      <c r="B635" s="267" t="s">
        <v>1479</v>
      </c>
      <c r="C635" s="268" t="s">
        <v>2493</v>
      </c>
      <c r="D635" s="135" t="s">
        <v>2644</v>
      </c>
      <c r="E635" s="135"/>
      <c r="F635" s="135" t="s">
        <v>1434</v>
      </c>
      <c r="G635" s="269">
        <v>0.123032</v>
      </c>
      <c r="H635" s="292" t="s">
        <v>2645</v>
      </c>
    </row>
    <row r="636" spans="2:8" outlineLevel="1" x14ac:dyDescent="0.35">
      <c r="B636" s="267" t="s">
        <v>1479</v>
      </c>
      <c r="C636" s="268" t="s">
        <v>2493</v>
      </c>
      <c r="D636" s="135" t="s">
        <v>2646</v>
      </c>
      <c r="E636" s="135"/>
      <c r="F636" s="135" t="s">
        <v>1434</v>
      </c>
      <c r="G636" s="269">
        <v>0.123032</v>
      </c>
      <c r="H636" s="292" t="s">
        <v>2647</v>
      </c>
    </row>
    <row r="637" spans="2:8" outlineLevel="1" x14ac:dyDescent="0.35">
      <c r="B637" s="267" t="s">
        <v>1479</v>
      </c>
      <c r="C637" s="268" t="s">
        <v>2493</v>
      </c>
      <c r="D637" s="135" t="s">
        <v>2648</v>
      </c>
      <c r="E637" s="135"/>
      <c r="F637" s="135" t="s">
        <v>1434</v>
      </c>
      <c r="G637" s="269">
        <v>0.123032</v>
      </c>
      <c r="H637" s="292" t="s">
        <v>2649</v>
      </c>
    </row>
    <row r="638" spans="2:8" outlineLevel="1" x14ac:dyDescent="0.35">
      <c r="B638" s="267" t="s">
        <v>1479</v>
      </c>
      <c r="C638" s="268" t="s">
        <v>2493</v>
      </c>
      <c r="D638" s="135" t="s">
        <v>2650</v>
      </c>
      <c r="E638" s="135"/>
      <c r="F638" s="135" t="s">
        <v>1434</v>
      </c>
      <c r="G638" s="269">
        <v>0.123032</v>
      </c>
      <c r="H638" s="292" t="s">
        <v>2651</v>
      </c>
    </row>
    <row r="639" spans="2:8" outlineLevel="1" x14ac:dyDescent="0.35">
      <c r="B639" s="267" t="s">
        <v>1479</v>
      </c>
      <c r="C639" s="268" t="s">
        <v>2493</v>
      </c>
      <c r="D639" s="135" t="s">
        <v>2652</v>
      </c>
      <c r="E639" s="135"/>
      <c r="F639" s="135" t="s">
        <v>1434</v>
      </c>
      <c r="G639" s="269">
        <v>0.123032</v>
      </c>
      <c r="H639" s="292" t="s">
        <v>2653</v>
      </c>
    </row>
    <row r="640" spans="2:8" outlineLevel="1" x14ac:dyDescent="0.35">
      <c r="B640" s="267" t="s">
        <v>1479</v>
      </c>
      <c r="C640" s="268" t="s">
        <v>2493</v>
      </c>
      <c r="D640" s="135" t="s">
        <v>2654</v>
      </c>
      <c r="E640" s="135"/>
      <c r="F640" s="135" t="s">
        <v>1434</v>
      </c>
      <c r="G640" s="269">
        <v>0.123032</v>
      </c>
      <c r="H640" s="292" t="s">
        <v>2655</v>
      </c>
    </row>
    <row r="641" spans="2:8" outlineLevel="1" x14ac:dyDescent="0.35">
      <c r="B641" s="267" t="s">
        <v>1479</v>
      </c>
      <c r="C641" s="268" t="s">
        <v>2493</v>
      </c>
      <c r="D641" s="135" t="s">
        <v>2656</v>
      </c>
      <c r="E641" s="135"/>
      <c r="F641" s="135" t="s">
        <v>1434</v>
      </c>
      <c r="G641" s="269">
        <v>0.19282900000000003</v>
      </c>
      <c r="H641" s="292" t="s">
        <v>2657</v>
      </c>
    </row>
    <row r="642" spans="2:8" outlineLevel="1" x14ac:dyDescent="0.35">
      <c r="B642" s="267" t="s">
        <v>1479</v>
      </c>
      <c r="C642" s="268" t="s">
        <v>2493</v>
      </c>
      <c r="D642" s="135" t="s">
        <v>2658</v>
      </c>
      <c r="E642" s="135"/>
      <c r="F642" s="135" t="s">
        <v>1434</v>
      </c>
      <c r="G642" s="269">
        <v>0.19282900000000003</v>
      </c>
      <c r="H642" s="292" t="s">
        <v>2659</v>
      </c>
    </row>
    <row r="643" spans="2:8" outlineLevel="1" x14ac:dyDescent="0.35">
      <c r="B643" s="267" t="s">
        <v>1479</v>
      </c>
      <c r="C643" s="268" t="s">
        <v>2493</v>
      </c>
      <c r="D643" s="135" t="s">
        <v>2660</v>
      </c>
      <c r="E643" s="135"/>
      <c r="F643" s="135" t="s">
        <v>1434</v>
      </c>
      <c r="G643" s="269">
        <v>0.19282900000000003</v>
      </c>
      <c r="H643" s="292" t="s">
        <v>2661</v>
      </c>
    </row>
    <row r="644" spans="2:8" outlineLevel="1" x14ac:dyDescent="0.35">
      <c r="B644" s="267" t="s">
        <v>1479</v>
      </c>
      <c r="C644" s="268" t="s">
        <v>2493</v>
      </c>
      <c r="D644" s="135" t="s">
        <v>2662</v>
      </c>
      <c r="E644" s="135"/>
      <c r="F644" s="135" t="s">
        <v>1434</v>
      </c>
      <c r="G644" s="269">
        <v>0.19282900000000003</v>
      </c>
      <c r="H644" s="292" t="s">
        <v>2663</v>
      </c>
    </row>
    <row r="645" spans="2:8" outlineLevel="1" x14ac:dyDescent="0.35">
      <c r="B645" s="267" t="s">
        <v>1479</v>
      </c>
      <c r="C645" s="268" t="s">
        <v>2493</v>
      </c>
      <c r="D645" s="135" t="s">
        <v>2664</v>
      </c>
      <c r="E645" s="135"/>
      <c r="F645" s="135" t="s">
        <v>1434</v>
      </c>
      <c r="G645" s="269">
        <v>0.19282900000000003</v>
      </c>
      <c r="H645" s="292" t="s">
        <v>2665</v>
      </c>
    </row>
    <row r="646" spans="2:8" outlineLevel="1" x14ac:dyDescent="0.35">
      <c r="B646" s="267" t="s">
        <v>1479</v>
      </c>
      <c r="C646" s="268" t="s">
        <v>2493</v>
      </c>
      <c r="D646" s="135" t="s">
        <v>2666</v>
      </c>
      <c r="E646" s="135"/>
      <c r="F646" s="135" t="s">
        <v>1434</v>
      </c>
      <c r="G646" s="269">
        <v>0.19282900000000003</v>
      </c>
      <c r="H646" s="292" t="s">
        <v>2667</v>
      </c>
    </row>
    <row r="647" spans="2:8" outlineLevel="1" x14ac:dyDescent="0.35">
      <c r="B647" s="267" t="s">
        <v>1479</v>
      </c>
      <c r="C647" s="268" t="s">
        <v>2493</v>
      </c>
      <c r="D647" s="135" t="s">
        <v>2668</v>
      </c>
      <c r="E647" s="135"/>
      <c r="F647" s="135" t="s">
        <v>1434</v>
      </c>
      <c r="G647" s="269">
        <v>0.11948300000000002</v>
      </c>
      <c r="H647" s="292" t="s">
        <v>2669</v>
      </c>
    </row>
    <row r="648" spans="2:8" outlineLevel="1" x14ac:dyDescent="0.35">
      <c r="B648" s="267" t="s">
        <v>1479</v>
      </c>
      <c r="C648" s="268" t="s">
        <v>2493</v>
      </c>
      <c r="D648" s="135" t="s">
        <v>2670</v>
      </c>
      <c r="E648" s="135"/>
      <c r="F648" s="135" t="s">
        <v>1434</v>
      </c>
      <c r="G648" s="269">
        <v>0.11948300000000002</v>
      </c>
      <c r="H648" s="292" t="s">
        <v>2671</v>
      </c>
    </row>
    <row r="649" spans="2:8" outlineLevel="1" x14ac:dyDescent="0.35">
      <c r="B649" s="267" t="s">
        <v>1479</v>
      </c>
      <c r="C649" s="268" t="s">
        <v>2493</v>
      </c>
      <c r="D649" s="135" t="s">
        <v>2672</v>
      </c>
      <c r="E649" s="135"/>
      <c r="F649" s="135" t="s">
        <v>1434</v>
      </c>
      <c r="G649" s="269">
        <v>0.11948300000000002</v>
      </c>
      <c r="H649" s="292" t="s">
        <v>2673</v>
      </c>
    </row>
    <row r="650" spans="2:8" outlineLevel="1" x14ac:dyDescent="0.35">
      <c r="B650" s="267" t="s">
        <v>1479</v>
      </c>
      <c r="C650" s="268" t="s">
        <v>2493</v>
      </c>
      <c r="D650" s="135" t="s">
        <v>2674</v>
      </c>
      <c r="E650" s="135"/>
      <c r="F650" s="135" t="s">
        <v>1434</v>
      </c>
      <c r="G650" s="269">
        <v>0.11948300000000002</v>
      </c>
      <c r="H650" s="292" t="s">
        <v>2675</v>
      </c>
    </row>
    <row r="651" spans="2:8" outlineLevel="1" x14ac:dyDescent="0.35">
      <c r="B651" s="267" t="s">
        <v>1479</v>
      </c>
      <c r="C651" s="268" t="s">
        <v>2493</v>
      </c>
      <c r="D651" s="135" t="s">
        <v>2676</v>
      </c>
      <c r="E651" s="135"/>
      <c r="F651" s="135" t="s">
        <v>1434</v>
      </c>
      <c r="G651" s="269">
        <v>0.11948300000000002</v>
      </c>
      <c r="H651" s="292" t="s">
        <v>2677</v>
      </c>
    </row>
    <row r="652" spans="2:8" outlineLevel="1" x14ac:dyDescent="0.35">
      <c r="B652" s="267" t="s">
        <v>1479</v>
      </c>
      <c r="C652" s="268" t="s">
        <v>2493</v>
      </c>
      <c r="D652" s="135" t="s">
        <v>2678</v>
      </c>
      <c r="E652" s="135"/>
      <c r="F652" s="135" t="s">
        <v>1434</v>
      </c>
      <c r="G652" s="269">
        <v>0.28155400000000003</v>
      </c>
      <c r="H652" s="292" t="s">
        <v>2679</v>
      </c>
    </row>
    <row r="653" spans="2:8" outlineLevel="1" x14ac:dyDescent="0.35">
      <c r="B653" s="267" t="s">
        <v>1479</v>
      </c>
      <c r="C653" s="268" t="s">
        <v>2493</v>
      </c>
      <c r="D653" s="135" t="s">
        <v>2680</v>
      </c>
      <c r="E653" s="135"/>
      <c r="F653" s="135" t="s">
        <v>1434</v>
      </c>
      <c r="G653" s="269">
        <v>0.28155400000000003</v>
      </c>
      <c r="H653" s="292" t="s">
        <v>2681</v>
      </c>
    </row>
    <row r="654" spans="2:8" outlineLevel="1" x14ac:dyDescent="0.35">
      <c r="B654" s="267" t="s">
        <v>1479</v>
      </c>
      <c r="C654" s="268" t="s">
        <v>2493</v>
      </c>
      <c r="D654" s="135" t="s">
        <v>2682</v>
      </c>
      <c r="E654" s="135"/>
      <c r="F654" s="135" t="s">
        <v>1434</v>
      </c>
      <c r="G654" s="269">
        <v>0.28155400000000003</v>
      </c>
      <c r="H654" s="292" t="s">
        <v>2683</v>
      </c>
    </row>
    <row r="655" spans="2:8" outlineLevel="1" x14ac:dyDescent="0.35">
      <c r="B655" s="267" t="s">
        <v>2398</v>
      </c>
      <c r="C655" s="268" t="s">
        <v>2399</v>
      </c>
      <c r="D655" s="135" t="s">
        <v>2684</v>
      </c>
      <c r="E655" s="135"/>
      <c r="F655" s="135" t="s">
        <v>1434</v>
      </c>
      <c r="G655" s="269">
        <v>8.3992999999999998E-2</v>
      </c>
      <c r="H655" s="292" t="s">
        <v>2685</v>
      </c>
    </row>
    <row r="656" spans="2:8" outlineLevel="1" x14ac:dyDescent="0.35">
      <c r="B656" s="267" t="s">
        <v>1479</v>
      </c>
      <c r="C656" s="268" t="s">
        <v>2493</v>
      </c>
      <c r="D656" s="135" t="s">
        <v>2686</v>
      </c>
      <c r="E656" s="135"/>
      <c r="F656" s="135" t="s">
        <v>1434</v>
      </c>
      <c r="G656" s="269">
        <v>0.28155400000000003</v>
      </c>
      <c r="H656" s="292" t="s">
        <v>2687</v>
      </c>
    </row>
    <row r="657" spans="2:8" outlineLevel="1" x14ac:dyDescent="0.35">
      <c r="B657" s="267" t="s">
        <v>1479</v>
      </c>
      <c r="C657" s="268" t="s">
        <v>2493</v>
      </c>
      <c r="D657" s="135" t="s">
        <v>2688</v>
      </c>
      <c r="E657" s="135"/>
      <c r="F657" s="135" t="s">
        <v>1434</v>
      </c>
      <c r="G657" s="269">
        <v>0.28155400000000003</v>
      </c>
      <c r="H657" s="292" t="s">
        <v>2689</v>
      </c>
    </row>
    <row r="658" spans="2:8" outlineLevel="1" x14ac:dyDescent="0.35">
      <c r="B658" s="267" t="s">
        <v>1479</v>
      </c>
      <c r="C658" s="268" t="s">
        <v>2493</v>
      </c>
      <c r="D658" s="135" t="s">
        <v>2690</v>
      </c>
      <c r="E658" s="135"/>
      <c r="F658" s="135" t="s">
        <v>1434</v>
      </c>
      <c r="G658" s="269">
        <v>0.28155400000000003</v>
      </c>
      <c r="H658" s="292" t="s">
        <v>2691</v>
      </c>
    </row>
    <row r="659" spans="2:8" outlineLevel="1" x14ac:dyDescent="0.35">
      <c r="B659" s="267" t="s">
        <v>1479</v>
      </c>
      <c r="C659" s="268" t="s">
        <v>2493</v>
      </c>
      <c r="D659" s="135" t="s">
        <v>2692</v>
      </c>
      <c r="E659" s="135"/>
      <c r="F659" s="135" t="s">
        <v>1434</v>
      </c>
      <c r="G659" s="269">
        <v>0.28155400000000003</v>
      </c>
      <c r="H659" s="292" t="s">
        <v>2693</v>
      </c>
    </row>
    <row r="660" spans="2:8" outlineLevel="1" x14ac:dyDescent="0.35">
      <c r="B660" s="267" t="s">
        <v>1479</v>
      </c>
      <c r="C660" s="268" t="s">
        <v>2493</v>
      </c>
      <c r="D660" s="135" t="s">
        <v>2694</v>
      </c>
      <c r="E660" s="135"/>
      <c r="F660" s="135" t="s">
        <v>1434</v>
      </c>
      <c r="G660" s="269">
        <v>0.28155400000000003</v>
      </c>
      <c r="H660" s="292" t="s">
        <v>2695</v>
      </c>
    </row>
    <row r="661" spans="2:8" outlineLevel="1" x14ac:dyDescent="0.35">
      <c r="B661" s="267" t="s">
        <v>1479</v>
      </c>
      <c r="C661" s="268" t="s">
        <v>2493</v>
      </c>
      <c r="D661" s="135" t="s">
        <v>2696</v>
      </c>
      <c r="E661" s="135"/>
      <c r="F661" s="135" t="s">
        <v>1434</v>
      </c>
      <c r="G661" s="269">
        <v>0.28155400000000003</v>
      </c>
      <c r="H661" s="292" t="s">
        <v>2697</v>
      </c>
    </row>
    <row r="662" spans="2:8" outlineLevel="1" x14ac:dyDescent="0.35">
      <c r="B662" s="267" t="s">
        <v>2398</v>
      </c>
      <c r="C662" s="268" t="s">
        <v>2399</v>
      </c>
      <c r="D662" s="135" t="s">
        <v>2698</v>
      </c>
      <c r="E662" s="135"/>
      <c r="F662" s="135" t="s">
        <v>1434</v>
      </c>
      <c r="G662" s="269">
        <v>0.13013</v>
      </c>
      <c r="H662" s="292" t="s">
        <v>2699</v>
      </c>
    </row>
    <row r="663" spans="2:8" outlineLevel="1" x14ac:dyDescent="0.35">
      <c r="B663" s="267" t="s">
        <v>1479</v>
      </c>
      <c r="C663" s="268" t="s">
        <v>2493</v>
      </c>
      <c r="D663" s="135" t="s">
        <v>2700</v>
      </c>
      <c r="E663" s="135"/>
      <c r="F663" s="135" t="s">
        <v>1434</v>
      </c>
      <c r="G663" s="269">
        <v>0.17863300000000001</v>
      </c>
      <c r="H663" s="292" t="s">
        <v>2701</v>
      </c>
    </row>
    <row r="664" spans="2:8" outlineLevel="1" x14ac:dyDescent="0.35">
      <c r="B664" s="267" t="s">
        <v>1479</v>
      </c>
      <c r="C664" s="268" t="s">
        <v>2493</v>
      </c>
      <c r="D664" s="135" t="s">
        <v>2702</v>
      </c>
      <c r="E664" s="135"/>
      <c r="F664" s="135" t="s">
        <v>1434</v>
      </c>
      <c r="G664" s="269">
        <v>0.17863300000000001</v>
      </c>
      <c r="H664" s="292" t="s">
        <v>2703</v>
      </c>
    </row>
    <row r="665" spans="2:8" outlineLevel="1" x14ac:dyDescent="0.35">
      <c r="B665" s="267" t="s">
        <v>1479</v>
      </c>
      <c r="C665" s="268" t="s">
        <v>2493</v>
      </c>
      <c r="D665" s="135" t="s">
        <v>2704</v>
      </c>
      <c r="E665" s="135"/>
      <c r="F665" s="135" t="s">
        <v>1434</v>
      </c>
      <c r="G665" s="269">
        <v>0.17863300000000001</v>
      </c>
      <c r="H665" s="292" t="s">
        <v>2705</v>
      </c>
    </row>
    <row r="666" spans="2:8" outlineLevel="1" x14ac:dyDescent="0.35">
      <c r="B666" s="267" t="s">
        <v>1479</v>
      </c>
      <c r="C666" s="268" t="s">
        <v>2493</v>
      </c>
      <c r="D666" s="135" t="s">
        <v>2706</v>
      </c>
      <c r="E666" s="135"/>
      <c r="F666" s="135" t="s">
        <v>1434</v>
      </c>
      <c r="G666" s="269">
        <v>0.17863300000000001</v>
      </c>
      <c r="H666" s="292" t="s">
        <v>2707</v>
      </c>
    </row>
    <row r="667" spans="2:8" outlineLevel="1" x14ac:dyDescent="0.35">
      <c r="B667" s="267" t="s">
        <v>1479</v>
      </c>
      <c r="C667" s="268" t="s">
        <v>2493</v>
      </c>
      <c r="D667" s="135" t="s">
        <v>2708</v>
      </c>
      <c r="E667" s="135"/>
      <c r="F667" s="135" t="s">
        <v>1434</v>
      </c>
      <c r="G667" s="269">
        <v>0.23186800000000002</v>
      </c>
      <c r="H667" s="292" t="s">
        <v>2709</v>
      </c>
    </row>
    <row r="668" spans="2:8" outlineLevel="1" x14ac:dyDescent="0.35">
      <c r="B668" s="267" t="s">
        <v>1479</v>
      </c>
      <c r="C668" s="268" t="s">
        <v>2493</v>
      </c>
      <c r="D668" s="135" t="s">
        <v>2710</v>
      </c>
      <c r="E668" s="135"/>
      <c r="F668" s="135" t="s">
        <v>1434</v>
      </c>
      <c r="G668" s="269">
        <v>0.23186800000000002</v>
      </c>
      <c r="H668" s="292" t="s">
        <v>2711</v>
      </c>
    </row>
    <row r="669" spans="2:8" outlineLevel="1" x14ac:dyDescent="0.35">
      <c r="B669" s="267" t="s">
        <v>1479</v>
      </c>
      <c r="C669" s="268" t="s">
        <v>2493</v>
      </c>
      <c r="D669" s="135" t="s">
        <v>2712</v>
      </c>
      <c r="E669" s="135"/>
      <c r="F669" s="135" t="s">
        <v>1434</v>
      </c>
      <c r="G669" s="269">
        <v>0.24133199999999999</v>
      </c>
      <c r="H669" s="292" t="s">
        <v>2713</v>
      </c>
    </row>
    <row r="670" spans="2:8" outlineLevel="1" x14ac:dyDescent="0.35">
      <c r="B670" s="267" t="s">
        <v>1479</v>
      </c>
      <c r="C670" s="268" t="s">
        <v>2493</v>
      </c>
      <c r="D670" s="135" t="s">
        <v>2714</v>
      </c>
      <c r="E670" s="135"/>
      <c r="F670" s="135" t="s">
        <v>1434</v>
      </c>
      <c r="G670" s="269">
        <v>0.24133199999999999</v>
      </c>
      <c r="H670" s="292" t="s">
        <v>2715</v>
      </c>
    </row>
    <row r="671" spans="2:8" outlineLevel="1" x14ac:dyDescent="0.35">
      <c r="B671" s="267" t="s">
        <v>1479</v>
      </c>
      <c r="C671" s="268" t="s">
        <v>2493</v>
      </c>
      <c r="D671" s="135" t="s">
        <v>2716</v>
      </c>
      <c r="E671" s="135"/>
      <c r="F671" s="135" t="s">
        <v>1434</v>
      </c>
      <c r="G671" s="269">
        <v>0.24133199999999999</v>
      </c>
      <c r="H671" s="292" t="s">
        <v>2717</v>
      </c>
    </row>
    <row r="672" spans="2:8" outlineLevel="1" x14ac:dyDescent="0.35">
      <c r="B672" s="267" t="s">
        <v>1479</v>
      </c>
      <c r="C672" s="268" t="s">
        <v>2493</v>
      </c>
      <c r="D672" s="135" t="s">
        <v>2718</v>
      </c>
      <c r="E672" s="135"/>
      <c r="F672" s="135" t="s">
        <v>1434</v>
      </c>
      <c r="G672" s="269">
        <v>0.24133199999999999</v>
      </c>
      <c r="H672" s="292" t="s">
        <v>2719</v>
      </c>
    </row>
    <row r="673" spans="2:8" outlineLevel="1" x14ac:dyDescent="0.35">
      <c r="B673" s="267" t="s">
        <v>1479</v>
      </c>
      <c r="C673" s="268" t="s">
        <v>2493</v>
      </c>
      <c r="D673" s="135" t="s">
        <v>2720</v>
      </c>
      <c r="E673" s="135"/>
      <c r="F673" s="135" t="s">
        <v>1434</v>
      </c>
      <c r="G673" s="269">
        <v>0.24133199999999999</v>
      </c>
      <c r="H673" s="292" t="s">
        <v>2721</v>
      </c>
    </row>
    <row r="674" spans="2:8" outlineLevel="1" x14ac:dyDescent="0.35">
      <c r="B674" s="267" t="s">
        <v>1479</v>
      </c>
      <c r="C674" s="268" t="s">
        <v>2493</v>
      </c>
      <c r="D674" s="135" t="s">
        <v>2722</v>
      </c>
      <c r="E674" s="135"/>
      <c r="F674" s="135" t="s">
        <v>1434</v>
      </c>
      <c r="G674" s="269">
        <v>0.24133199999999999</v>
      </c>
      <c r="H674" s="292" t="s">
        <v>2723</v>
      </c>
    </row>
    <row r="675" spans="2:8" outlineLevel="1" x14ac:dyDescent="0.35">
      <c r="B675" s="267" t="s">
        <v>1479</v>
      </c>
      <c r="C675" s="268" t="s">
        <v>2493</v>
      </c>
      <c r="D675" s="135" t="s">
        <v>2724</v>
      </c>
      <c r="E675" s="135"/>
      <c r="F675" s="135" t="s">
        <v>1434</v>
      </c>
      <c r="G675" s="269">
        <v>0.24133199999999999</v>
      </c>
      <c r="H675" s="292" t="s">
        <v>2725</v>
      </c>
    </row>
    <row r="676" spans="2:8" outlineLevel="1" x14ac:dyDescent="0.35">
      <c r="B676" s="267" t="s">
        <v>1479</v>
      </c>
      <c r="C676" s="268" t="s">
        <v>2493</v>
      </c>
      <c r="D676" s="135" t="s">
        <v>2726</v>
      </c>
      <c r="E676" s="135"/>
      <c r="F676" s="135" t="s">
        <v>1434</v>
      </c>
      <c r="G676" s="269">
        <v>0.24133199999999999</v>
      </c>
      <c r="H676" s="292" t="s">
        <v>2727</v>
      </c>
    </row>
    <row r="677" spans="2:8" outlineLevel="1" x14ac:dyDescent="0.35">
      <c r="B677" s="267" t="s">
        <v>1479</v>
      </c>
      <c r="C677" s="268" t="s">
        <v>2493</v>
      </c>
      <c r="D677" s="135" t="s">
        <v>2728</v>
      </c>
      <c r="E677" s="135"/>
      <c r="F677" s="135" t="s">
        <v>1434</v>
      </c>
      <c r="G677" s="269">
        <v>0.24133199999999999</v>
      </c>
      <c r="H677" s="292" t="s">
        <v>2729</v>
      </c>
    </row>
    <row r="678" spans="2:8" outlineLevel="1" x14ac:dyDescent="0.35">
      <c r="B678" s="267" t="s">
        <v>1479</v>
      </c>
      <c r="C678" s="268" t="s">
        <v>2493</v>
      </c>
      <c r="D678" s="135" t="s">
        <v>2730</v>
      </c>
      <c r="E678" s="135"/>
      <c r="F678" s="135" t="s">
        <v>1434</v>
      </c>
      <c r="G678" s="269">
        <v>0.19282900000000003</v>
      </c>
      <c r="H678" s="292" t="s">
        <v>2731</v>
      </c>
    </row>
    <row r="679" spans="2:8" outlineLevel="1" x14ac:dyDescent="0.35">
      <c r="B679" s="267" t="s">
        <v>1479</v>
      </c>
      <c r="C679" s="268" t="s">
        <v>2493</v>
      </c>
      <c r="D679" s="135" t="s">
        <v>2732</v>
      </c>
      <c r="E679" s="135"/>
      <c r="F679" s="135" t="s">
        <v>1434</v>
      </c>
      <c r="G679" s="269">
        <v>0.19282900000000003</v>
      </c>
      <c r="H679" s="292" t="s">
        <v>2733</v>
      </c>
    </row>
    <row r="680" spans="2:8" outlineLevel="1" x14ac:dyDescent="0.35">
      <c r="B680" s="267" t="s">
        <v>1479</v>
      </c>
      <c r="C680" s="268" t="s">
        <v>2493</v>
      </c>
      <c r="D680" s="135" t="s">
        <v>2734</v>
      </c>
      <c r="E680" s="135"/>
      <c r="F680" s="135" t="s">
        <v>1434</v>
      </c>
      <c r="G680" s="269">
        <v>0.19282900000000003</v>
      </c>
      <c r="H680" s="292" t="s">
        <v>2735</v>
      </c>
    </row>
    <row r="681" spans="2:8" outlineLevel="1" x14ac:dyDescent="0.35">
      <c r="B681" s="267" t="s">
        <v>1479</v>
      </c>
      <c r="C681" s="268" t="s">
        <v>2493</v>
      </c>
      <c r="D681" s="135" t="s">
        <v>2736</v>
      </c>
      <c r="E681" s="135"/>
      <c r="F681" s="135" t="s">
        <v>1434</v>
      </c>
      <c r="G681" s="269">
        <v>0.19282900000000003</v>
      </c>
      <c r="H681" s="292" t="s">
        <v>2737</v>
      </c>
    </row>
    <row r="682" spans="2:8" outlineLevel="1" x14ac:dyDescent="0.35">
      <c r="B682" s="267" t="s">
        <v>1479</v>
      </c>
      <c r="C682" s="268" t="s">
        <v>2493</v>
      </c>
      <c r="D682" s="135" t="s">
        <v>2738</v>
      </c>
      <c r="E682" s="135"/>
      <c r="F682" s="135" t="s">
        <v>1434</v>
      </c>
      <c r="G682" s="269">
        <v>0.19282900000000003</v>
      </c>
      <c r="H682" s="292" t="s">
        <v>2739</v>
      </c>
    </row>
    <row r="683" spans="2:8" outlineLevel="1" x14ac:dyDescent="0.35">
      <c r="B683" s="267" t="s">
        <v>1479</v>
      </c>
      <c r="C683" s="268" t="s">
        <v>2493</v>
      </c>
      <c r="D683" s="135" t="s">
        <v>2740</v>
      </c>
      <c r="E683" s="135"/>
      <c r="F683" s="135" t="s">
        <v>1434</v>
      </c>
      <c r="G683" s="269">
        <v>0.19282900000000003</v>
      </c>
      <c r="H683" s="292" t="s">
        <v>2741</v>
      </c>
    </row>
    <row r="684" spans="2:8" outlineLevel="1" x14ac:dyDescent="0.35">
      <c r="B684" s="267" t="s">
        <v>1479</v>
      </c>
      <c r="C684" s="268" t="s">
        <v>2493</v>
      </c>
      <c r="D684" s="135" t="s">
        <v>2742</v>
      </c>
      <c r="E684" s="135"/>
      <c r="F684" s="135" t="s">
        <v>1434</v>
      </c>
      <c r="G684" s="269">
        <v>0.22950200000000001</v>
      </c>
      <c r="H684" s="292" t="s">
        <v>2743</v>
      </c>
    </row>
    <row r="685" spans="2:8" outlineLevel="1" x14ac:dyDescent="0.35">
      <c r="B685" s="267" t="s">
        <v>2398</v>
      </c>
      <c r="C685" s="268" t="s">
        <v>2399</v>
      </c>
      <c r="D685" s="135" t="s">
        <v>2744</v>
      </c>
      <c r="E685" s="135"/>
      <c r="F685" s="135" t="s">
        <v>1434</v>
      </c>
      <c r="G685" s="269">
        <v>0.17271800000000001</v>
      </c>
      <c r="H685" s="292" t="s">
        <v>2745</v>
      </c>
    </row>
    <row r="686" spans="2:8" outlineLevel="1" x14ac:dyDescent="0.35">
      <c r="B686" s="267" t="s">
        <v>1479</v>
      </c>
      <c r="C686" s="268" t="s">
        <v>2493</v>
      </c>
      <c r="D686" s="135" t="s">
        <v>2746</v>
      </c>
      <c r="E686" s="135"/>
      <c r="F686" s="135" t="s">
        <v>1434</v>
      </c>
      <c r="G686" s="269">
        <v>0.22950200000000001</v>
      </c>
      <c r="H686" s="292" t="s">
        <v>2747</v>
      </c>
    </row>
    <row r="687" spans="2:8" outlineLevel="1" x14ac:dyDescent="0.35">
      <c r="B687" s="267" t="s">
        <v>1479</v>
      </c>
      <c r="C687" s="268" t="s">
        <v>2493</v>
      </c>
      <c r="D687" s="135" t="s">
        <v>2748</v>
      </c>
      <c r="E687" s="135"/>
      <c r="F687" s="135" t="s">
        <v>1434</v>
      </c>
      <c r="G687" s="269">
        <v>0.22950200000000001</v>
      </c>
      <c r="H687" s="292" t="s">
        <v>2749</v>
      </c>
    </row>
    <row r="688" spans="2:8" outlineLevel="1" x14ac:dyDescent="0.35">
      <c r="B688" s="267" t="s">
        <v>1479</v>
      </c>
      <c r="C688" s="268" t="s">
        <v>2493</v>
      </c>
      <c r="D688" s="135" t="s">
        <v>2750</v>
      </c>
      <c r="E688" s="135"/>
      <c r="F688" s="135" t="s">
        <v>1434</v>
      </c>
      <c r="G688" s="269">
        <v>0.19282900000000003</v>
      </c>
      <c r="H688" s="292" t="s">
        <v>2751</v>
      </c>
    </row>
    <row r="689" spans="2:8" outlineLevel="1" x14ac:dyDescent="0.35">
      <c r="B689" s="267" t="s">
        <v>1479</v>
      </c>
      <c r="C689" s="268" t="s">
        <v>2493</v>
      </c>
      <c r="D689" s="135" t="s">
        <v>2752</v>
      </c>
      <c r="E689" s="135"/>
      <c r="F689" s="135" t="s">
        <v>1434</v>
      </c>
      <c r="G689" s="269">
        <v>0.19282900000000003</v>
      </c>
      <c r="H689" s="292" t="s">
        <v>2753</v>
      </c>
    </row>
    <row r="690" spans="2:8" outlineLevel="1" x14ac:dyDescent="0.35">
      <c r="B690" s="267" t="s">
        <v>1479</v>
      </c>
      <c r="C690" s="268" t="s">
        <v>2493</v>
      </c>
      <c r="D690" s="135" t="s">
        <v>2754</v>
      </c>
      <c r="E690" s="135"/>
      <c r="F690" s="135" t="s">
        <v>1434</v>
      </c>
      <c r="G690" s="269">
        <v>0.19282900000000003</v>
      </c>
      <c r="H690" s="292" t="s">
        <v>2755</v>
      </c>
    </row>
    <row r="691" spans="2:8" outlineLevel="1" x14ac:dyDescent="0.35">
      <c r="B691" s="267" t="s">
        <v>1479</v>
      </c>
      <c r="C691" s="268" t="s">
        <v>2493</v>
      </c>
      <c r="D691" s="135" t="s">
        <v>2756</v>
      </c>
      <c r="E691" s="135"/>
      <c r="F691" s="135" t="s">
        <v>1434</v>
      </c>
      <c r="G691" s="269">
        <v>0.19282900000000003</v>
      </c>
      <c r="H691" s="292" t="s">
        <v>2757</v>
      </c>
    </row>
    <row r="692" spans="2:8" outlineLevel="1" x14ac:dyDescent="0.35">
      <c r="B692" s="267" t="s">
        <v>1479</v>
      </c>
      <c r="C692" s="268" t="s">
        <v>2493</v>
      </c>
      <c r="D692" s="135" t="s">
        <v>2758</v>
      </c>
      <c r="E692" s="135"/>
      <c r="F692" s="135" t="s">
        <v>1434</v>
      </c>
      <c r="G692" s="269">
        <v>0.19282900000000003</v>
      </c>
      <c r="H692" s="292" t="s">
        <v>2759</v>
      </c>
    </row>
    <row r="693" spans="2:8" outlineLevel="1" x14ac:dyDescent="0.35">
      <c r="B693" s="267" t="s">
        <v>1423</v>
      </c>
      <c r="C693" s="268" t="s">
        <v>2412</v>
      </c>
      <c r="D693" s="135" t="s">
        <v>2760</v>
      </c>
      <c r="E693" s="135"/>
      <c r="F693" s="135" t="s">
        <v>1434</v>
      </c>
      <c r="G693" s="269">
        <v>0.26025999999999999</v>
      </c>
      <c r="H693" s="292" t="s">
        <v>2761</v>
      </c>
    </row>
    <row r="694" spans="2:8" outlineLevel="1" x14ac:dyDescent="0.35">
      <c r="B694" s="267" t="s">
        <v>1423</v>
      </c>
      <c r="C694" s="268" t="s">
        <v>2412</v>
      </c>
      <c r="D694" s="135" t="s">
        <v>2762</v>
      </c>
      <c r="E694" s="135"/>
      <c r="F694" s="135" t="s">
        <v>1434</v>
      </c>
      <c r="G694" s="269">
        <v>0.31112900000000004</v>
      </c>
      <c r="H694" s="292" t="s">
        <v>2763</v>
      </c>
    </row>
    <row r="695" spans="2:8" outlineLevel="1" x14ac:dyDescent="0.35">
      <c r="B695" s="267" t="s">
        <v>1423</v>
      </c>
      <c r="C695" s="268" t="s">
        <v>2412</v>
      </c>
      <c r="D695" s="135" t="s">
        <v>2764</v>
      </c>
      <c r="E695" s="135"/>
      <c r="F695" s="135" t="s">
        <v>1434</v>
      </c>
      <c r="G695" s="269">
        <v>0.31112900000000004</v>
      </c>
      <c r="H695" s="292" t="s">
        <v>2765</v>
      </c>
    </row>
    <row r="696" spans="2:8" outlineLevel="1" x14ac:dyDescent="0.35">
      <c r="B696" s="267" t="s">
        <v>1423</v>
      </c>
      <c r="C696" s="268" t="s">
        <v>2412</v>
      </c>
      <c r="D696" s="135" t="s">
        <v>2766</v>
      </c>
      <c r="E696" s="135"/>
      <c r="F696" s="135" t="s">
        <v>1434</v>
      </c>
      <c r="G696" s="269">
        <v>0.17153499999999999</v>
      </c>
      <c r="H696" s="292" t="s">
        <v>2767</v>
      </c>
    </row>
    <row r="697" spans="2:8" outlineLevel="1" x14ac:dyDescent="0.35">
      <c r="B697" s="267" t="s">
        <v>1479</v>
      </c>
      <c r="C697" s="268" t="s">
        <v>2493</v>
      </c>
      <c r="D697" s="135" t="s">
        <v>2768</v>
      </c>
      <c r="E697" s="135"/>
      <c r="F697" s="135" t="s">
        <v>1434</v>
      </c>
      <c r="G697" s="269">
        <v>0.19282900000000003</v>
      </c>
      <c r="H697" s="292" t="s">
        <v>2769</v>
      </c>
    </row>
    <row r="698" spans="2:8" outlineLevel="1" x14ac:dyDescent="0.35">
      <c r="B698" s="267" t="s">
        <v>1479</v>
      </c>
      <c r="C698" s="268" t="s">
        <v>2493</v>
      </c>
      <c r="D698" s="135" t="s">
        <v>2770</v>
      </c>
      <c r="E698" s="135"/>
      <c r="F698" s="135" t="s">
        <v>1434</v>
      </c>
      <c r="G698" s="269">
        <v>0.19282900000000003</v>
      </c>
      <c r="H698" s="292" t="s">
        <v>2771</v>
      </c>
    </row>
    <row r="699" spans="2:8" outlineLevel="1" x14ac:dyDescent="0.35">
      <c r="B699" s="267" t="s">
        <v>1479</v>
      </c>
      <c r="C699" s="268" t="s">
        <v>2493</v>
      </c>
      <c r="D699" s="135" t="s">
        <v>2772</v>
      </c>
      <c r="E699" s="135"/>
      <c r="F699" s="135" t="s">
        <v>1434</v>
      </c>
      <c r="G699" s="269">
        <v>0.19282900000000003</v>
      </c>
      <c r="H699" s="292" t="s">
        <v>2773</v>
      </c>
    </row>
    <row r="700" spans="2:8" outlineLevel="1" x14ac:dyDescent="0.35">
      <c r="B700" s="267" t="s">
        <v>2398</v>
      </c>
      <c r="C700" s="268" t="s">
        <v>2399</v>
      </c>
      <c r="D700" s="135" t="s">
        <v>2774</v>
      </c>
      <c r="E700" s="135"/>
      <c r="F700" s="135" t="s">
        <v>1434</v>
      </c>
      <c r="G700" s="269">
        <v>0.14787500000000001</v>
      </c>
      <c r="H700" s="292" t="s">
        <v>2775</v>
      </c>
    </row>
    <row r="701" spans="2:8" outlineLevel="1" x14ac:dyDescent="0.35">
      <c r="B701" s="267" t="s">
        <v>2398</v>
      </c>
      <c r="C701" s="268" t="s">
        <v>2399</v>
      </c>
      <c r="D701" s="135" t="s">
        <v>2776</v>
      </c>
      <c r="E701" s="135"/>
      <c r="F701" s="135" t="s">
        <v>1434</v>
      </c>
      <c r="G701" s="269">
        <v>9.9372000000000016E-2</v>
      </c>
      <c r="H701" s="292" t="s">
        <v>2777</v>
      </c>
    </row>
    <row r="702" spans="2:8" outlineLevel="1" x14ac:dyDescent="0.35">
      <c r="B702" s="267" t="s">
        <v>1479</v>
      </c>
      <c r="C702" s="268" t="s">
        <v>2493</v>
      </c>
      <c r="D702" s="135" t="s">
        <v>2778</v>
      </c>
      <c r="E702" s="135"/>
      <c r="F702" s="135" t="s">
        <v>1434</v>
      </c>
      <c r="G702" s="269">
        <v>0.107653</v>
      </c>
      <c r="H702" s="292" t="s">
        <v>2779</v>
      </c>
    </row>
    <row r="703" spans="2:8" outlineLevel="1" x14ac:dyDescent="0.35">
      <c r="B703" s="267" t="s">
        <v>1479</v>
      </c>
      <c r="C703" s="268" t="s">
        <v>2493</v>
      </c>
      <c r="D703" s="135" t="s">
        <v>2780</v>
      </c>
      <c r="E703" s="135"/>
      <c r="F703" s="135" t="s">
        <v>1434</v>
      </c>
      <c r="G703" s="269">
        <v>0.107653</v>
      </c>
      <c r="H703" s="292" t="s">
        <v>2781</v>
      </c>
    </row>
    <row r="704" spans="2:8" outlineLevel="1" x14ac:dyDescent="0.35">
      <c r="B704" s="267" t="s">
        <v>1479</v>
      </c>
      <c r="C704" s="268" t="s">
        <v>2493</v>
      </c>
      <c r="D704" s="135" t="s">
        <v>2782</v>
      </c>
      <c r="E704" s="135"/>
      <c r="F704" s="135" t="s">
        <v>1434</v>
      </c>
      <c r="G704" s="269">
        <v>0.107653</v>
      </c>
      <c r="H704" s="292" t="s">
        <v>2783</v>
      </c>
    </row>
    <row r="705" spans="2:8" outlineLevel="1" x14ac:dyDescent="0.35">
      <c r="B705" s="267" t="s">
        <v>2398</v>
      </c>
      <c r="C705" s="268" t="s">
        <v>2399</v>
      </c>
      <c r="D705" s="135" t="s">
        <v>2784</v>
      </c>
      <c r="E705" s="135"/>
      <c r="F705" s="135" t="s">
        <v>1434</v>
      </c>
      <c r="G705" s="269">
        <v>9.9372000000000016E-2</v>
      </c>
      <c r="H705" s="292" t="s">
        <v>2785</v>
      </c>
    </row>
    <row r="706" spans="2:8" outlineLevel="1" x14ac:dyDescent="0.35">
      <c r="B706" s="267" t="s">
        <v>1479</v>
      </c>
      <c r="C706" s="268" t="s">
        <v>2493</v>
      </c>
      <c r="D706" s="135" t="s">
        <v>2786</v>
      </c>
      <c r="E706" s="135"/>
      <c r="F706" s="135" t="s">
        <v>1434</v>
      </c>
      <c r="G706" s="269">
        <v>0.14787500000000001</v>
      </c>
      <c r="H706" s="292" t="s">
        <v>2787</v>
      </c>
    </row>
    <row r="707" spans="2:8" outlineLevel="1" x14ac:dyDescent="0.35">
      <c r="B707" s="267" t="s">
        <v>1479</v>
      </c>
      <c r="C707" s="268" t="s">
        <v>2493</v>
      </c>
      <c r="D707" s="135" t="s">
        <v>2788</v>
      </c>
      <c r="E707" s="135"/>
      <c r="F707" s="135" t="s">
        <v>1434</v>
      </c>
      <c r="G707" s="269">
        <v>7.0980000000000001E-2</v>
      </c>
      <c r="H707" s="292" t="s">
        <v>2789</v>
      </c>
    </row>
    <row r="708" spans="2:8" outlineLevel="1" x14ac:dyDescent="0.35">
      <c r="B708" s="267" t="s">
        <v>1479</v>
      </c>
      <c r="C708" s="268" t="s">
        <v>2493</v>
      </c>
      <c r="D708" s="135" t="s">
        <v>2790</v>
      </c>
      <c r="E708" s="135"/>
      <c r="F708" s="135" t="s">
        <v>1434</v>
      </c>
      <c r="G708" s="269">
        <v>0.15852200000000002</v>
      </c>
      <c r="H708" s="292" t="s">
        <v>2791</v>
      </c>
    </row>
    <row r="709" spans="2:8" outlineLevel="1" x14ac:dyDescent="0.35">
      <c r="B709" s="267" t="s">
        <v>1479</v>
      </c>
      <c r="C709" s="268" t="s">
        <v>2493</v>
      </c>
      <c r="D709" s="135" t="s">
        <v>2792</v>
      </c>
      <c r="E709" s="135"/>
      <c r="F709" s="135" t="s">
        <v>1434</v>
      </c>
      <c r="G709" s="269">
        <v>0.104104</v>
      </c>
      <c r="H709" s="292" t="s">
        <v>2793</v>
      </c>
    </row>
    <row r="710" spans="2:8" outlineLevel="1" x14ac:dyDescent="0.35">
      <c r="B710" s="267" t="s">
        <v>1479</v>
      </c>
      <c r="C710" s="268" t="s">
        <v>2794</v>
      </c>
      <c r="D710" s="135" t="s">
        <v>2795</v>
      </c>
      <c r="E710" s="135"/>
      <c r="F710" s="135" t="s">
        <v>1434</v>
      </c>
      <c r="G710" s="269">
        <v>0.246064</v>
      </c>
      <c r="H710" s="292" t="s">
        <v>2796</v>
      </c>
    </row>
    <row r="711" spans="2:8" outlineLevel="1" x14ac:dyDescent="0.35">
      <c r="B711" s="267" t="s">
        <v>1423</v>
      </c>
      <c r="C711" s="268" t="s">
        <v>2412</v>
      </c>
      <c r="D711" s="135" t="s">
        <v>2797</v>
      </c>
      <c r="E711" s="135"/>
      <c r="F711" s="135" t="s">
        <v>1434</v>
      </c>
      <c r="G711" s="269">
        <v>0.17153499999999999</v>
      </c>
      <c r="H711" s="292" t="s">
        <v>2798</v>
      </c>
    </row>
    <row r="712" spans="2:8" outlineLevel="1" x14ac:dyDescent="0.35">
      <c r="B712" s="267" t="s">
        <v>1479</v>
      </c>
      <c r="C712" s="268" t="s">
        <v>2794</v>
      </c>
      <c r="D712" s="135" t="s">
        <v>2799</v>
      </c>
      <c r="E712" s="135"/>
      <c r="F712" s="135" t="s">
        <v>1434</v>
      </c>
      <c r="G712" s="269">
        <v>0.15024100000000001</v>
      </c>
      <c r="H712" s="292" t="s">
        <v>2800</v>
      </c>
    </row>
    <row r="713" spans="2:8" outlineLevel="1" x14ac:dyDescent="0.35">
      <c r="B713" s="267" t="s">
        <v>1479</v>
      </c>
      <c r="C713" s="268" t="s">
        <v>2794</v>
      </c>
      <c r="D713" s="135" t="s">
        <v>2801</v>
      </c>
      <c r="E713" s="135"/>
      <c r="F713" s="135" t="s">
        <v>1434</v>
      </c>
      <c r="G713" s="269">
        <v>0.15024100000000001</v>
      </c>
      <c r="H713" s="292" t="s">
        <v>2802</v>
      </c>
    </row>
    <row r="714" spans="2:8" outlineLevel="1" x14ac:dyDescent="0.35">
      <c r="B714" s="267" t="s">
        <v>1479</v>
      </c>
      <c r="C714" s="268" t="s">
        <v>2794</v>
      </c>
      <c r="D714" s="135" t="s">
        <v>2803</v>
      </c>
      <c r="E714" s="135"/>
      <c r="F714" s="135" t="s">
        <v>1434</v>
      </c>
      <c r="G714" s="269">
        <v>0.15024100000000001</v>
      </c>
      <c r="H714" s="292" t="s">
        <v>2804</v>
      </c>
    </row>
    <row r="715" spans="2:8" outlineLevel="1" x14ac:dyDescent="0.35">
      <c r="B715" s="267" t="s">
        <v>1479</v>
      </c>
      <c r="C715" s="268" t="s">
        <v>2794</v>
      </c>
      <c r="D715" s="135" t="s">
        <v>2805</v>
      </c>
      <c r="E715" s="135"/>
      <c r="F715" s="135" t="s">
        <v>1434</v>
      </c>
      <c r="G715" s="269">
        <v>0.15024100000000001</v>
      </c>
      <c r="H715" s="292" t="s">
        <v>2806</v>
      </c>
    </row>
    <row r="716" spans="2:8" outlineLevel="1" x14ac:dyDescent="0.35">
      <c r="B716" s="267" t="s">
        <v>1479</v>
      </c>
      <c r="C716" s="268" t="s">
        <v>2794</v>
      </c>
      <c r="D716" s="135" t="s">
        <v>2807</v>
      </c>
      <c r="E716" s="135"/>
      <c r="F716" s="135" t="s">
        <v>1434</v>
      </c>
      <c r="G716" s="269">
        <v>0.15024100000000001</v>
      </c>
      <c r="H716" s="292" t="s">
        <v>2808</v>
      </c>
    </row>
    <row r="717" spans="2:8" outlineLevel="1" x14ac:dyDescent="0.35">
      <c r="B717" s="267" t="s">
        <v>1479</v>
      </c>
      <c r="C717" s="268" t="s">
        <v>2794</v>
      </c>
      <c r="D717" s="135" t="s">
        <v>2809</v>
      </c>
      <c r="E717" s="135"/>
      <c r="F717" s="135" t="s">
        <v>1434</v>
      </c>
      <c r="G717" s="269">
        <v>0.15024100000000001</v>
      </c>
      <c r="H717" s="292" t="s">
        <v>2810</v>
      </c>
    </row>
    <row r="718" spans="2:8" outlineLevel="1" x14ac:dyDescent="0.35">
      <c r="B718" s="267" t="s">
        <v>1479</v>
      </c>
      <c r="C718" s="268" t="s">
        <v>2811</v>
      </c>
      <c r="D718" s="135" t="s">
        <v>2812</v>
      </c>
      <c r="E718" s="135"/>
      <c r="F718" s="135" t="s">
        <v>1434</v>
      </c>
      <c r="G718" s="269">
        <v>9.8189000000000012E-2</v>
      </c>
      <c r="H718" s="292" t="s">
        <v>2813</v>
      </c>
    </row>
    <row r="719" spans="2:8" outlineLevel="1" x14ac:dyDescent="0.35">
      <c r="B719" s="267" t="s">
        <v>1479</v>
      </c>
      <c r="C719" s="268" t="s">
        <v>2811</v>
      </c>
      <c r="D719" s="135" t="s">
        <v>2814</v>
      </c>
      <c r="E719" s="135"/>
      <c r="F719" s="135" t="s">
        <v>1434</v>
      </c>
      <c r="G719" s="269">
        <v>0.69915300000000002</v>
      </c>
      <c r="H719" s="292" t="s">
        <v>2815</v>
      </c>
    </row>
    <row r="720" spans="2:8" outlineLevel="1" x14ac:dyDescent="0.35">
      <c r="B720" s="267" t="s">
        <v>2398</v>
      </c>
      <c r="C720" s="268" t="s">
        <v>2399</v>
      </c>
      <c r="D720" s="135" t="s">
        <v>2816</v>
      </c>
      <c r="E720" s="135"/>
      <c r="F720" s="135" t="s">
        <v>1434</v>
      </c>
      <c r="G720" s="269">
        <v>9.9372000000000016E-2</v>
      </c>
      <c r="H720" s="292" t="s">
        <v>2817</v>
      </c>
    </row>
    <row r="721" spans="2:8" outlineLevel="1" x14ac:dyDescent="0.35">
      <c r="B721" s="267" t="s">
        <v>2398</v>
      </c>
      <c r="C721" s="268" t="s">
        <v>2399</v>
      </c>
      <c r="D721" s="135" t="s">
        <v>2818</v>
      </c>
      <c r="E721" s="135"/>
      <c r="F721" s="135" t="s">
        <v>1434</v>
      </c>
      <c r="G721" s="269">
        <v>9.9372000000000016E-2</v>
      </c>
      <c r="H721" s="292" t="s">
        <v>2819</v>
      </c>
    </row>
    <row r="722" spans="2:8" outlineLevel="1" x14ac:dyDescent="0.35">
      <c r="B722" s="267" t="s">
        <v>2398</v>
      </c>
      <c r="C722" s="268" t="s">
        <v>2399</v>
      </c>
      <c r="D722" s="135" t="s">
        <v>2820</v>
      </c>
      <c r="E722" s="135"/>
      <c r="F722" s="135" t="s">
        <v>1434</v>
      </c>
      <c r="G722" s="269">
        <v>8.5176000000000002E-2</v>
      </c>
      <c r="H722" s="292" t="s">
        <v>2821</v>
      </c>
    </row>
    <row r="723" spans="2:8" outlineLevel="1" x14ac:dyDescent="0.35">
      <c r="B723" s="267" t="s">
        <v>2398</v>
      </c>
      <c r="C723" s="268" t="s">
        <v>2399</v>
      </c>
      <c r="D723" s="135" t="s">
        <v>2822</v>
      </c>
      <c r="E723" s="135"/>
      <c r="F723" s="135" t="s">
        <v>1434</v>
      </c>
      <c r="G723" s="269">
        <v>8.5176000000000002E-2</v>
      </c>
      <c r="H723" s="292" t="s">
        <v>2823</v>
      </c>
    </row>
    <row r="724" spans="2:8" outlineLevel="1" x14ac:dyDescent="0.35">
      <c r="B724" s="267" t="s">
        <v>2398</v>
      </c>
      <c r="C724" s="268" t="s">
        <v>2399</v>
      </c>
      <c r="D724" s="135" t="s">
        <v>2824</v>
      </c>
      <c r="E724" s="135"/>
      <c r="F724" s="135" t="s">
        <v>1434</v>
      </c>
      <c r="G724" s="269">
        <v>8.5176000000000002E-2</v>
      </c>
      <c r="H724" s="292" t="s">
        <v>2825</v>
      </c>
    </row>
    <row r="725" spans="2:8" outlineLevel="1" x14ac:dyDescent="0.35">
      <c r="B725" s="267" t="s">
        <v>2398</v>
      </c>
      <c r="C725" s="268" t="s">
        <v>2399</v>
      </c>
      <c r="D725" s="135" t="s">
        <v>2826</v>
      </c>
      <c r="E725" s="135"/>
      <c r="F725" s="135" t="s">
        <v>1434</v>
      </c>
      <c r="G725" s="269">
        <v>1.5379E-2</v>
      </c>
      <c r="H725" s="292" t="s">
        <v>2827</v>
      </c>
    </row>
    <row r="726" spans="2:8" outlineLevel="1" x14ac:dyDescent="0.35">
      <c r="B726" s="267" t="s">
        <v>2398</v>
      </c>
      <c r="C726" s="268" t="s">
        <v>2399</v>
      </c>
      <c r="D726" s="135" t="s">
        <v>2828</v>
      </c>
      <c r="E726" s="135"/>
      <c r="F726" s="135" t="s">
        <v>1434</v>
      </c>
      <c r="G726" s="269">
        <v>0.18454800000000002</v>
      </c>
      <c r="H726" s="292" t="s">
        <v>2829</v>
      </c>
    </row>
    <row r="727" spans="2:8" outlineLevel="1" x14ac:dyDescent="0.35">
      <c r="B727" s="267" t="s">
        <v>2398</v>
      </c>
      <c r="C727" s="268" t="s">
        <v>2399</v>
      </c>
      <c r="D727" s="135" t="s">
        <v>2830</v>
      </c>
      <c r="E727" s="135"/>
      <c r="F727" s="135" t="s">
        <v>1434</v>
      </c>
      <c r="G727" s="269">
        <v>0.18454800000000002</v>
      </c>
      <c r="H727" s="292" t="s">
        <v>2831</v>
      </c>
    </row>
    <row r="728" spans="2:8" outlineLevel="1" x14ac:dyDescent="0.35">
      <c r="B728" s="267" t="s">
        <v>2398</v>
      </c>
      <c r="C728" s="268" t="s">
        <v>2399</v>
      </c>
      <c r="D728" s="135" t="s">
        <v>2832</v>
      </c>
      <c r="E728" s="135"/>
      <c r="F728" s="135" t="s">
        <v>1434</v>
      </c>
      <c r="G728" s="269">
        <v>0.18454800000000002</v>
      </c>
      <c r="H728" s="292" t="s">
        <v>2833</v>
      </c>
    </row>
    <row r="729" spans="2:8" outlineLevel="1" x14ac:dyDescent="0.35">
      <c r="B729" s="267" t="s">
        <v>2398</v>
      </c>
      <c r="C729" s="268" t="s">
        <v>2399</v>
      </c>
      <c r="D729" s="135" t="s">
        <v>2834</v>
      </c>
      <c r="E729" s="135"/>
      <c r="F729" s="135" t="s">
        <v>1434</v>
      </c>
      <c r="G729" s="269">
        <v>0.18454800000000002</v>
      </c>
      <c r="H729" s="292" t="s">
        <v>2835</v>
      </c>
    </row>
    <row r="730" spans="2:8" outlineLevel="1" x14ac:dyDescent="0.35">
      <c r="B730" s="267" t="s">
        <v>2398</v>
      </c>
      <c r="C730" s="268" t="s">
        <v>2399</v>
      </c>
      <c r="D730" s="135" t="s">
        <v>2836</v>
      </c>
      <c r="E730" s="135"/>
      <c r="F730" s="135" t="s">
        <v>1434</v>
      </c>
      <c r="G730" s="269">
        <v>0.16325400000000001</v>
      </c>
      <c r="H730" s="292" t="s">
        <v>2837</v>
      </c>
    </row>
    <row r="731" spans="2:8" outlineLevel="1" x14ac:dyDescent="0.35">
      <c r="B731" s="267" t="s">
        <v>1479</v>
      </c>
      <c r="C731" s="268" t="s">
        <v>2811</v>
      </c>
      <c r="D731" s="135" t="s">
        <v>2838</v>
      </c>
      <c r="E731" s="135"/>
      <c r="F731" s="135" t="s">
        <v>1434</v>
      </c>
      <c r="G731" s="269">
        <v>0.69915300000000002</v>
      </c>
      <c r="H731" s="292" t="s">
        <v>2839</v>
      </c>
    </row>
    <row r="732" spans="2:8" outlineLevel="1" x14ac:dyDescent="0.35">
      <c r="B732" s="267" t="s">
        <v>2398</v>
      </c>
      <c r="C732" s="268" t="s">
        <v>2399</v>
      </c>
      <c r="D732" s="135" t="s">
        <v>2840</v>
      </c>
      <c r="E732" s="135"/>
      <c r="F732" s="135" t="s">
        <v>1434</v>
      </c>
      <c r="G732" s="269">
        <v>0.16325400000000001</v>
      </c>
      <c r="H732" s="292" t="s">
        <v>2841</v>
      </c>
    </row>
    <row r="733" spans="2:8" outlineLevel="1" x14ac:dyDescent="0.35">
      <c r="B733" s="267" t="s">
        <v>2398</v>
      </c>
      <c r="C733" s="268" t="s">
        <v>2399</v>
      </c>
      <c r="D733" s="135" t="s">
        <v>2842</v>
      </c>
      <c r="E733" s="135"/>
      <c r="F733" s="135" t="s">
        <v>1434</v>
      </c>
      <c r="G733" s="269">
        <v>0.19282900000000003</v>
      </c>
      <c r="H733" s="292" t="s">
        <v>2843</v>
      </c>
    </row>
    <row r="734" spans="2:8" outlineLevel="1" x14ac:dyDescent="0.35">
      <c r="B734" s="267" t="s">
        <v>1479</v>
      </c>
      <c r="C734" s="268" t="s">
        <v>2811</v>
      </c>
      <c r="D734" s="135" t="s">
        <v>2844</v>
      </c>
      <c r="E734" s="135"/>
      <c r="F734" s="135" t="s">
        <v>1434</v>
      </c>
      <c r="G734" s="269">
        <v>0.69915300000000002</v>
      </c>
      <c r="H734" s="292" t="s">
        <v>2845</v>
      </c>
    </row>
    <row r="735" spans="2:8" outlineLevel="1" x14ac:dyDescent="0.35">
      <c r="B735" s="267" t="s">
        <v>1423</v>
      </c>
      <c r="C735" s="268" t="s">
        <v>2412</v>
      </c>
      <c r="D735" s="135" t="s">
        <v>2846</v>
      </c>
      <c r="E735" s="135"/>
      <c r="F735" s="135" t="s">
        <v>1434</v>
      </c>
      <c r="G735" s="269">
        <v>0.17153499999999999</v>
      </c>
      <c r="H735" s="292" t="s">
        <v>2847</v>
      </c>
    </row>
    <row r="736" spans="2:8" outlineLevel="1" x14ac:dyDescent="0.35">
      <c r="B736" s="267" t="s">
        <v>2398</v>
      </c>
      <c r="C736" s="268" t="s">
        <v>2399</v>
      </c>
      <c r="D736" s="135" t="s">
        <v>2848</v>
      </c>
      <c r="E736" s="135"/>
      <c r="F736" s="135" t="s">
        <v>1434</v>
      </c>
      <c r="G736" s="269">
        <v>0.36909600000000004</v>
      </c>
      <c r="H736" s="292" t="s">
        <v>2849</v>
      </c>
    </row>
    <row r="737" spans="2:8" outlineLevel="1" x14ac:dyDescent="0.35">
      <c r="B737" s="267" t="s">
        <v>2228</v>
      </c>
      <c r="C737" s="268" t="s">
        <v>2229</v>
      </c>
      <c r="D737" s="135" t="s">
        <v>2850</v>
      </c>
      <c r="E737" s="135"/>
      <c r="F737" s="135" t="s">
        <v>1434</v>
      </c>
      <c r="G737" s="269">
        <v>9.9372000000000016E-2</v>
      </c>
      <c r="H737" s="292" t="s">
        <v>2851</v>
      </c>
    </row>
    <row r="738" spans="2:8" outlineLevel="1" x14ac:dyDescent="0.35">
      <c r="B738" s="267" t="s">
        <v>2228</v>
      </c>
      <c r="C738" s="268" t="s">
        <v>2229</v>
      </c>
      <c r="D738" s="135" t="s">
        <v>2852</v>
      </c>
      <c r="E738" s="135"/>
      <c r="F738" s="135" t="s">
        <v>1434</v>
      </c>
      <c r="G738" s="269">
        <v>9.9372000000000016E-2</v>
      </c>
      <c r="H738" s="292" t="s">
        <v>2853</v>
      </c>
    </row>
    <row r="739" spans="2:8" outlineLevel="1" x14ac:dyDescent="0.35">
      <c r="B739" s="267" t="s">
        <v>2398</v>
      </c>
      <c r="C739" s="268" t="s">
        <v>2399</v>
      </c>
      <c r="D739" s="135" t="s">
        <v>2854</v>
      </c>
      <c r="E739" s="135"/>
      <c r="F739" s="135" t="s">
        <v>1434</v>
      </c>
      <c r="G739" s="269">
        <v>0.36909600000000004</v>
      </c>
      <c r="H739" s="292" t="s">
        <v>2855</v>
      </c>
    </row>
    <row r="740" spans="2:8" outlineLevel="1" x14ac:dyDescent="0.35">
      <c r="B740" s="267" t="s">
        <v>2398</v>
      </c>
      <c r="C740" s="268" t="s">
        <v>2399</v>
      </c>
      <c r="D740" s="135" t="s">
        <v>2856</v>
      </c>
      <c r="E740" s="135"/>
      <c r="F740" s="135" t="s">
        <v>1434</v>
      </c>
      <c r="G740" s="269">
        <v>0.36909600000000004</v>
      </c>
      <c r="H740" s="292" t="s">
        <v>2857</v>
      </c>
    </row>
    <row r="741" spans="2:8" outlineLevel="1" x14ac:dyDescent="0.35">
      <c r="B741" s="267" t="s">
        <v>2228</v>
      </c>
      <c r="C741" s="268" t="s">
        <v>2229</v>
      </c>
      <c r="D741" s="135" t="s">
        <v>2858</v>
      </c>
      <c r="E741" s="135"/>
      <c r="F741" s="135" t="s">
        <v>1434</v>
      </c>
      <c r="G741" s="269">
        <v>9.3456999999999998E-2</v>
      </c>
      <c r="H741" s="292" t="s">
        <v>2859</v>
      </c>
    </row>
    <row r="742" spans="2:8" outlineLevel="1" x14ac:dyDescent="0.35">
      <c r="B742" s="267" t="s">
        <v>2228</v>
      </c>
      <c r="C742" s="268" t="s">
        <v>2229</v>
      </c>
      <c r="D742" s="135" t="s">
        <v>2860</v>
      </c>
      <c r="E742" s="135"/>
      <c r="F742" s="135" t="s">
        <v>1434</v>
      </c>
      <c r="G742" s="269">
        <v>0.139594</v>
      </c>
      <c r="H742" s="292" t="s">
        <v>2861</v>
      </c>
    </row>
    <row r="743" spans="2:8" outlineLevel="1" x14ac:dyDescent="0.35">
      <c r="B743" s="267" t="s">
        <v>2228</v>
      </c>
      <c r="C743" s="268" t="s">
        <v>2229</v>
      </c>
      <c r="D743" s="135" t="s">
        <v>2862</v>
      </c>
      <c r="E743" s="135"/>
      <c r="F743" s="135" t="s">
        <v>1434</v>
      </c>
      <c r="G743" s="269">
        <v>7.6895000000000005E-2</v>
      </c>
      <c r="H743" s="292" t="s">
        <v>2863</v>
      </c>
    </row>
    <row r="744" spans="2:8" outlineLevel="1" x14ac:dyDescent="0.35">
      <c r="B744" s="267" t="s">
        <v>1479</v>
      </c>
      <c r="C744" s="268" t="s">
        <v>2811</v>
      </c>
      <c r="D744" s="135" t="s">
        <v>2864</v>
      </c>
      <c r="E744" s="135"/>
      <c r="F744" s="135" t="s">
        <v>1434</v>
      </c>
      <c r="G744" s="269">
        <v>0.69915300000000002</v>
      </c>
      <c r="H744" s="292" t="s">
        <v>2865</v>
      </c>
    </row>
    <row r="745" spans="2:8" outlineLevel="1" x14ac:dyDescent="0.35">
      <c r="B745" s="267" t="s">
        <v>1479</v>
      </c>
      <c r="C745" s="268" t="s">
        <v>1480</v>
      </c>
      <c r="D745" s="135" t="s">
        <v>2866</v>
      </c>
      <c r="E745" s="135"/>
      <c r="F745" s="135" t="s">
        <v>1434</v>
      </c>
      <c r="G745" s="269">
        <v>0.205842</v>
      </c>
      <c r="H745" s="292" t="s">
        <v>2867</v>
      </c>
    </row>
    <row r="746" spans="2:8" outlineLevel="1" x14ac:dyDescent="0.35">
      <c r="B746" s="267" t="s">
        <v>2228</v>
      </c>
      <c r="C746" s="268" t="s">
        <v>2868</v>
      </c>
      <c r="D746" s="135" t="s">
        <v>2869</v>
      </c>
      <c r="E746" s="135"/>
      <c r="F746" s="135" t="s">
        <v>1434</v>
      </c>
      <c r="G746" s="269">
        <v>0.21648900000000001</v>
      </c>
      <c r="H746" s="292" t="s">
        <v>2870</v>
      </c>
    </row>
    <row r="747" spans="2:8" outlineLevel="1" x14ac:dyDescent="0.35">
      <c r="B747" s="267" t="s">
        <v>2398</v>
      </c>
      <c r="C747" s="268" t="s">
        <v>2399</v>
      </c>
      <c r="D747" s="135" t="s">
        <v>2871</v>
      </c>
      <c r="E747" s="135"/>
      <c r="F747" s="135" t="s">
        <v>1434</v>
      </c>
      <c r="G747" s="269">
        <v>0.36909600000000004</v>
      </c>
      <c r="H747" s="292" t="s">
        <v>2872</v>
      </c>
    </row>
    <row r="748" spans="2:8" outlineLevel="1" x14ac:dyDescent="0.35">
      <c r="B748" s="267" t="s">
        <v>1479</v>
      </c>
      <c r="C748" s="268" t="s">
        <v>2811</v>
      </c>
      <c r="D748" s="135" t="s">
        <v>2873</v>
      </c>
      <c r="E748" s="135"/>
      <c r="F748" s="135" t="s">
        <v>1434</v>
      </c>
      <c r="G748" s="269">
        <v>0.60333000000000003</v>
      </c>
      <c r="H748" s="292" t="s">
        <v>2874</v>
      </c>
    </row>
    <row r="749" spans="2:8" outlineLevel="1" x14ac:dyDescent="0.35">
      <c r="B749" s="267" t="s">
        <v>2228</v>
      </c>
      <c r="C749" s="268" t="s">
        <v>2868</v>
      </c>
      <c r="D749" s="135" t="s">
        <v>2875</v>
      </c>
      <c r="E749" s="135"/>
      <c r="F749" s="135" t="s">
        <v>1434</v>
      </c>
      <c r="G749" s="269">
        <v>0.16207100000000002</v>
      </c>
      <c r="H749" s="292" t="s">
        <v>2876</v>
      </c>
    </row>
    <row r="750" spans="2:8" outlineLevel="1" x14ac:dyDescent="0.35">
      <c r="B750" s="267" t="s">
        <v>2228</v>
      </c>
      <c r="C750" s="268" t="s">
        <v>2868</v>
      </c>
      <c r="D750" s="135" t="s">
        <v>2877</v>
      </c>
      <c r="E750" s="135"/>
      <c r="F750" s="135" t="s">
        <v>1434</v>
      </c>
      <c r="G750" s="269">
        <v>0.17508399999999999</v>
      </c>
      <c r="H750" s="292" t="s">
        <v>2878</v>
      </c>
    </row>
    <row r="751" spans="2:8" outlineLevel="1" x14ac:dyDescent="0.35">
      <c r="B751" s="267" t="s">
        <v>1479</v>
      </c>
      <c r="C751" s="268" t="s">
        <v>2811</v>
      </c>
      <c r="D751" s="135" t="s">
        <v>2879</v>
      </c>
      <c r="E751" s="135"/>
      <c r="F751" s="135" t="s">
        <v>1434</v>
      </c>
      <c r="G751" s="269">
        <v>0.60333000000000003</v>
      </c>
      <c r="H751" s="292" t="s">
        <v>2880</v>
      </c>
    </row>
    <row r="752" spans="2:8" outlineLevel="1" x14ac:dyDescent="0.35">
      <c r="B752" s="267" t="s">
        <v>1479</v>
      </c>
      <c r="C752" s="268" t="s">
        <v>2811</v>
      </c>
      <c r="D752" s="135" t="s">
        <v>2881</v>
      </c>
      <c r="E752" s="135"/>
      <c r="F752" s="135" t="s">
        <v>1434</v>
      </c>
      <c r="G752" s="269">
        <v>0.60333000000000003</v>
      </c>
      <c r="H752" s="292" t="s">
        <v>2882</v>
      </c>
    </row>
    <row r="753" spans="2:8" outlineLevel="1" x14ac:dyDescent="0.35">
      <c r="B753" s="267" t="s">
        <v>1479</v>
      </c>
      <c r="C753" s="268" t="s">
        <v>2811</v>
      </c>
      <c r="D753" s="135" t="s">
        <v>2883</v>
      </c>
      <c r="E753" s="135"/>
      <c r="F753" s="135" t="s">
        <v>1434</v>
      </c>
      <c r="G753" s="269">
        <v>0.60333000000000003</v>
      </c>
      <c r="H753" s="292" t="s">
        <v>2884</v>
      </c>
    </row>
    <row r="754" spans="2:8" outlineLevel="1" x14ac:dyDescent="0.35">
      <c r="B754" s="267" t="s">
        <v>1479</v>
      </c>
      <c r="C754" s="268" t="s">
        <v>2811</v>
      </c>
      <c r="D754" s="135" t="s">
        <v>2885</v>
      </c>
      <c r="E754" s="135"/>
      <c r="F754" s="135" t="s">
        <v>1434</v>
      </c>
      <c r="G754" s="269">
        <v>0.32769100000000007</v>
      </c>
      <c r="H754" s="292" t="s">
        <v>2886</v>
      </c>
    </row>
    <row r="755" spans="2:8" outlineLevel="1" x14ac:dyDescent="0.35">
      <c r="B755" s="267" t="s">
        <v>1479</v>
      </c>
      <c r="C755" s="268" t="s">
        <v>2811</v>
      </c>
      <c r="D755" s="135" t="s">
        <v>2887</v>
      </c>
      <c r="E755" s="135"/>
      <c r="F755" s="135" t="s">
        <v>1434</v>
      </c>
      <c r="G755" s="269">
        <v>0.28273700000000002</v>
      </c>
      <c r="H755" s="292" t="s">
        <v>2888</v>
      </c>
    </row>
    <row r="756" spans="2:8" outlineLevel="1" x14ac:dyDescent="0.35">
      <c r="B756" s="267" t="s">
        <v>1479</v>
      </c>
      <c r="C756" s="268" t="s">
        <v>2811</v>
      </c>
      <c r="D756" s="135" t="s">
        <v>2889</v>
      </c>
      <c r="E756" s="135"/>
      <c r="F756" s="135" t="s">
        <v>1434</v>
      </c>
      <c r="G756" s="269">
        <v>0.28983500000000001</v>
      </c>
      <c r="H756" s="292" t="s">
        <v>2890</v>
      </c>
    </row>
    <row r="757" spans="2:8" outlineLevel="1" x14ac:dyDescent="0.35">
      <c r="B757" s="267" t="s">
        <v>1479</v>
      </c>
      <c r="C757" s="268" t="s">
        <v>2811</v>
      </c>
      <c r="D757" s="135" t="s">
        <v>2891</v>
      </c>
      <c r="E757" s="135"/>
      <c r="F757" s="135" t="s">
        <v>1434</v>
      </c>
      <c r="G757" s="269">
        <v>0.28983500000000001</v>
      </c>
      <c r="H757" s="292" t="s">
        <v>2892</v>
      </c>
    </row>
    <row r="758" spans="2:8" outlineLevel="1" x14ac:dyDescent="0.35">
      <c r="B758" s="267" t="s">
        <v>1479</v>
      </c>
      <c r="C758" s="268" t="s">
        <v>2811</v>
      </c>
      <c r="D758" s="135" t="s">
        <v>2893</v>
      </c>
      <c r="E758" s="135"/>
      <c r="F758" s="135" t="s">
        <v>1434</v>
      </c>
      <c r="G758" s="269">
        <v>0.28983500000000001</v>
      </c>
      <c r="H758" s="292" t="s">
        <v>2894</v>
      </c>
    </row>
    <row r="759" spans="2:8" outlineLevel="1" x14ac:dyDescent="0.35">
      <c r="B759" s="267" t="s">
        <v>1479</v>
      </c>
      <c r="C759" s="268" t="s">
        <v>2811</v>
      </c>
      <c r="D759" s="135" t="s">
        <v>2895</v>
      </c>
      <c r="E759" s="135"/>
      <c r="F759" s="135" t="s">
        <v>1434</v>
      </c>
      <c r="G759" s="269">
        <v>0.28983500000000001</v>
      </c>
      <c r="H759" s="292" t="s">
        <v>2896</v>
      </c>
    </row>
    <row r="760" spans="2:8" outlineLevel="1" x14ac:dyDescent="0.35">
      <c r="B760" s="267" t="s">
        <v>1479</v>
      </c>
      <c r="C760" s="268" t="s">
        <v>2811</v>
      </c>
      <c r="D760" s="135" t="s">
        <v>2897</v>
      </c>
      <c r="E760" s="135"/>
      <c r="F760" s="135" t="s">
        <v>1434</v>
      </c>
      <c r="G760" s="269">
        <v>0.28983500000000001</v>
      </c>
      <c r="H760" s="292" t="s">
        <v>2898</v>
      </c>
    </row>
    <row r="761" spans="2:8" outlineLevel="1" x14ac:dyDescent="0.35">
      <c r="B761" s="267" t="s">
        <v>1479</v>
      </c>
      <c r="C761" s="268" t="s">
        <v>2811</v>
      </c>
      <c r="D761" s="135" t="s">
        <v>2899</v>
      </c>
      <c r="E761" s="135"/>
      <c r="F761" s="135" t="s">
        <v>1434</v>
      </c>
      <c r="G761" s="269">
        <v>0.221221</v>
      </c>
      <c r="H761" s="292" t="s">
        <v>2900</v>
      </c>
    </row>
    <row r="762" spans="2:8" outlineLevel="1" x14ac:dyDescent="0.35">
      <c r="B762" s="267" t="s">
        <v>1479</v>
      </c>
      <c r="C762" s="268" t="s">
        <v>2811</v>
      </c>
      <c r="D762" s="135" t="s">
        <v>2901</v>
      </c>
      <c r="E762" s="135"/>
      <c r="F762" s="135" t="s">
        <v>1434</v>
      </c>
      <c r="G762" s="269">
        <v>0.33833799999999997</v>
      </c>
      <c r="H762" s="292" t="s">
        <v>2902</v>
      </c>
    </row>
    <row r="763" spans="2:8" outlineLevel="1" x14ac:dyDescent="0.35">
      <c r="B763" s="267" t="s">
        <v>1479</v>
      </c>
      <c r="C763" s="268" t="s">
        <v>2811</v>
      </c>
      <c r="D763" s="135" t="s">
        <v>2903</v>
      </c>
      <c r="E763" s="135"/>
      <c r="F763" s="135" t="s">
        <v>1434</v>
      </c>
      <c r="G763" s="269">
        <v>0.67076099999999994</v>
      </c>
      <c r="H763" s="292" t="s">
        <v>2904</v>
      </c>
    </row>
    <row r="764" spans="2:8" outlineLevel="1" x14ac:dyDescent="0.35">
      <c r="B764" s="267" t="s">
        <v>1479</v>
      </c>
      <c r="C764" s="268" t="s">
        <v>2811</v>
      </c>
      <c r="D764" s="135" t="s">
        <v>2905</v>
      </c>
      <c r="E764" s="135"/>
      <c r="F764" s="135" t="s">
        <v>1434</v>
      </c>
      <c r="G764" s="269">
        <v>0.64946700000000013</v>
      </c>
      <c r="H764" s="292" t="s">
        <v>2906</v>
      </c>
    </row>
    <row r="765" spans="2:8" outlineLevel="1" x14ac:dyDescent="0.35">
      <c r="B765" s="267" t="s">
        <v>1479</v>
      </c>
      <c r="C765" s="268" t="s">
        <v>2811</v>
      </c>
      <c r="D765" s="135" t="s">
        <v>2907</v>
      </c>
      <c r="E765" s="135"/>
      <c r="F765" s="135" t="s">
        <v>1434</v>
      </c>
      <c r="G765" s="269">
        <v>0.79615900000000006</v>
      </c>
      <c r="H765" s="292" t="s">
        <v>2908</v>
      </c>
    </row>
    <row r="766" spans="2:8" outlineLevel="1" x14ac:dyDescent="0.35">
      <c r="B766" s="267" t="s">
        <v>1479</v>
      </c>
      <c r="C766" s="268" t="s">
        <v>2811</v>
      </c>
      <c r="D766" s="135" t="s">
        <v>2909</v>
      </c>
      <c r="E766" s="135"/>
      <c r="F766" s="135" t="s">
        <v>1434</v>
      </c>
      <c r="G766" s="269">
        <v>0.43534400000000001</v>
      </c>
      <c r="H766" s="292" t="s">
        <v>2910</v>
      </c>
    </row>
    <row r="767" spans="2:8" outlineLevel="1" x14ac:dyDescent="0.35">
      <c r="B767" s="267" t="s">
        <v>1479</v>
      </c>
      <c r="C767" s="268" t="s">
        <v>2811</v>
      </c>
      <c r="D767" s="135" t="s">
        <v>2911</v>
      </c>
      <c r="E767" s="135"/>
      <c r="F767" s="135" t="s">
        <v>1434</v>
      </c>
      <c r="G767" s="269">
        <v>0.246064</v>
      </c>
      <c r="H767" s="292" t="s">
        <v>2912</v>
      </c>
    </row>
    <row r="768" spans="2:8" outlineLevel="1" x14ac:dyDescent="0.35">
      <c r="B768" s="267" t="s">
        <v>1479</v>
      </c>
      <c r="C768" s="268" t="s">
        <v>2811</v>
      </c>
      <c r="D768" s="135" t="s">
        <v>2913</v>
      </c>
      <c r="E768" s="135"/>
      <c r="F768" s="135" t="s">
        <v>1434</v>
      </c>
      <c r="G768" s="269">
        <v>0.246064</v>
      </c>
      <c r="H768" s="292" t="s">
        <v>2914</v>
      </c>
    </row>
    <row r="769" spans="2:8" outlineLevel="1" x14ac:dyDescent="0.35">
      <c r="B769" s="267" t="s">
        <v>1479</v>
      </c>
      <c r="C769" s="268" t="s">
        <v>2811</v>
      </c>
      <c r="D769" s="135" t="s">
        <v>2915</v>
      </c>
      <c r="E769" s="135"/>
      <c r="F769" s="135" t="s">
        <v>1434</v>
      </c>
      <c r="G769" s="269">
        <v>0.22477000000000003</v>
      </c>
      <c r="H769" s="292" t="s">
        <v>2916</v>
      </c>
    </row>
    <row r="770" spans="2:8" outlineLevel="1" x14ac:dyDescent="0.35">
      <c r="B770" s="267" t="s">
        <v>1479</v>
      </c>
      <c r="C770" s="268" t="s">
        <v>2811</v>
      </c>
      <c r="D770" s="135" t="s">
        <v>2917</v>
      </c>
      <c r="E770" s="135"/>
      <c r="F770" s="135" t="s">
        <v>1434</v>
      </c>
      <c r="G770" s="269">
        <v>0.304031</v>
      </c>
      <c r="H770" s="292" t="s">
        <v>2918</v>
      </c>
    </row>
    <row r="771" spans="2:8" outlineLevel="1" x14ac:dyDescent="0.35">
      <c r="B771" s="267" t="s">
        <v>1479</v>
      </c>
      <c r="C771" s="268" t="s">
        <v>2811</v>
      </c>
      <c r="D771" s="135" t="s">
        <v>2919</v>
      </c>
      <c r="E771" s="135"/>
      <c r="F771" s="135" t="s">
        <v>1434</v>
      </c>
      <c r="G771" s="269">
        <v>0.67194399999999999</v>
      </c>
      <c r="H771" s="292" t="s">
        <v>2920</v>
      </c>
    </row>
    <row r="772" spans="2:8" outlineLevel="1" x14ac:dyDescent="0.35">
      <c r="B772" s="267" t="s">
        <v>1479</v>
      </c>
      <c r="C772" s="268" t="s">
        <v>2811</v>
      </c>
      <c r="D772" s="135" t="s">
        <v>2921</v>
      </c>
      <c r="E772" s="135"/>
      <c r="F772" s="135" t="s">
        <v>1434</v>
      </c>
      <c r="G772" s="269">
        <v>0.67194399999999999</v>
      </c>
      <c r="H772" s="292" t="s">
        <v>2922</v>
      </c>
    </row>
    <row r="773" spans="2:8" outlineLevel="1" x14ac:dyDescent="0.35">
      <c r="B773" s="267" t="s">
        <v>1479</v>
      </c>
      <c r="C773" s="268" t="s">
        <v>2811</v>
      </c>
      <c r="D773" s="135" t="s">
        <v>2923</v>
      </c>
      <c r="E773" s="135"/>
      <c r="F773" s="135" t="s">
        <v>1434</v>
      </c>
      <c r="G773" s="269">
        <v>0.67194399999999999</v>
      </c>
      <c r="H773" s="292" t="s">
        <v>2924</v>
      </c>
    </row>
    <row r="774" spans="2:8" outlineLevel="1" x14ac:dyDescent="0.35">
      <c r="B774" s="267" t="s">
        <v>1479</v>
      </c>
      <c r="C774" s="268" t="s">
        <v>2811</v>
      </c>
      <c r="D774" s="135" t="s">
        <v>2925</v>
      </c>
      <c r="E774" s="135"/>
      <c r="F774" s="135" t="s">
        <v>1434</v>
      </c>
      <c r="G774" s="269">
        <v>0.67194399999999999</v>
      </c>
      <c r="H774" s="292" t="s">
        <v>2926</v>
      </c>
    </row>
    <row r="775" spans="2:8" outlineLevel="1" x14ac:dyDescent="0.35">
      <c r="B775" s="267" t="s">
        <v>1479</v>
      </c>
      <c r="C775" s="268" t="s">
        <v>2811</v>
      </c>
      <c r="D775" s="135" t="s">
        <v>2927</v>
      </c>
      <c r="E775" s="135"/>
      <c r="F775" s="135" t="s">
        <v>1434</v>
      </c>
      <c r="G775" s="269">
        <v>8.3992999999999998E-2</v>
      </c>
      <c r="H775" s="292" t="s">
        <v>2928</v>
      </c>
    </row>
    <row r="776" spans="2:8" outlineLevel="1" x14ac:dyDescent="0.35">
      <c r="B776" s="267" t="s">
        <v>1479</v>
      </c>
      <c r="C776" s="268" t="s">
        <v>2811</v>
      </c>
      <c r="D776" s="135" t="s">
        <v>2929</v>
      </c>
      <c r="E776" s="135"/>
      <c r="F776" s="135" t="s">
        <v>1434</v>
      </c>
      <c r="G776" s="269">
        <v>8.0444000000000015E-2</v>
      </c>
      <c r="H776" s="292" t="s">
        <v>2930</v>
      </c>
    </row>
    <row r="777" spans="2:8" outlineLevel="1" x14ac:dyDescent="0.35">
      <c r="B777" s="267" t="s">
        <v>1479</v>
      </c>
      <c r="C777" s="268" t="s">
        <v>2811</v>
      </c>
      <c r="D777" s="135" t="s">
        <v>2931</v>
      </c>
      <c r="E777" s="135"/>
      <c r="F777" s="135" t="s">
        <v>1434</v>
      </c>
      <c r="G777" s="269">
        <v>7.3346000000000008E-2</v>
      </c>
      <c r="H777" s="292" t="s">
        <v>2932</v>
      </c>
    </row>
    <row r="778" spans="2:8" outlineLevel="1" x14ac:dyDescent="0.35">
      <c r="B778" s="267" t="s">
        <v>1479</v>
      </c>
      <c r="C778" s="268" t="s">
        <v>2811</v>
      </c>
      <c r="D778" s="135" t="s">
        <v>2933</v>
      </c>
      <c r="E778" s="135"/>
      <c r="F778" s="135" t="s">
        <v>1434</v>
      </c>
      <c r="G778" s="269">
        <v>4.0222000000000008E-2</v>
      </c>
      <c r="H778" s="292" t="s">
        <v>2934</v>
      </c>
    </row>
    <row r="779" spans="2:8" outlineLevel="1" x14ac:dyDescent="0.35">
      <c r="B779" s="267" t="s">
        <v>1479</v>
      </c>
      <c r="C779" s="268" t="s">
        <v>2811</v>
      </c>
      <c r="D779" s="135" t="s">
        <v>2935</v>
      </c>
      <c r="E779" s="135"/>
      <c r="F779" s="135" t="s">
        <v>1434</v>
      </c>
      <c r="G779" s="269">
        <v>0.41523300000000002</v>
      </c>
      <c r="H779" s="292" t="s">
        <v>2936</v>
      </c>
    </row>
    <row r="780" spans="2:8" outlineLevel="1" x14ac:dyDescent="0.35">
      <c r="B780" s="267" t="s">
        <v>1479</v>
      </c>
      <c r="C780" s="268" t="s">
        <v>2811</v>
      </c>
      <c r="D780" s="135" t="s">
        <v>2937</v>
      </c>
      <c r="E780" s="135"/>
      <c r="F780" s="135" t="s">
        <v>1434</v>
      </c>
      <c r="G780" s="269">
        <v>0.41523300000000002</v>
      </c>
      <c r="H780" s="292" t="s">
        <v>2938</v>
      </c>
    </row>
    <row r="781" spans="2:8" outlineLevel="1" x14ac:dyDescent="0.35">
      <c r="B781" s="267" t="s">
        <v>1479</v>
      </c>
      <c r="C781" s="268" t="s">
        <v>2811</v>
      </c>
      <c r="D781" s="135" t="s">
        <v>2939</v>
      </c>
      <c r="E781" s="135"/>
      <c r="F781" s="135" t="s">
        <v>1434</v>
      </c>
      <c r="G781" s="269">
        <v>0.41523300000000002</v>
      </c>
      <c r="H781" s="292" t="s">
        <v>2940</v>
      </c>
    </row>
    <row r="782" spans="2:8" outlineLevel="1" x14ac:dyDescent="0.35">
      <c r="B782" s="267" t="s">
        <v>1479</v>
      </c>
      <c r="C782" s="268" t="s">
        <v>2811</v>
      </c>
      <c r="D782" s="135" t="s">
        <v>2941</v>
      </c>
      <c r="E782" s="135"/>
      <c r="F782" s="135" t="s">
        <v>1434</v>
      </c>
      <c r="G782" s="269">
        <v>0.15852200000000002</v>
      </c>
      <c r="H782" s="292" t="s">
        <v>2942</v>
      </c>
    </row>
    <row r="783" spans="2:8" outlineLevel="1" x14ac:dyDescent="0.35">
      <c r="B783" s="267" t="s">
        <v>1479</v>
      </c>
      <c r="C783" s="268" t="s">
        <v>2811</v>
      </c>
      <c r="D783" s="135" t="s">
        <v>2943</v>
      </c>
      <c r="E783" s="135"/>
      <c r="F783" s="135" t="s">
        <v>1434</v>
      </c>
      <c r="G783" s="269">
        <v>0.15852200000000002</v>
      </c>
      <c r="H783" s="292" t="s">
        <v>2944</v>
      </c>
    </row>
    <row r="784" spans="2:8" outlineLevel="1" x14ac:dyDescent="0.35">
      <c r="B784" s="267" t="s">
        <v>1479</v>
      </c>
      <c r="C784" s="268" t="s">
        <v>2811</v>
      </c>
      <c r="D784" s="135" t="s">
        <v>2945</v>
      </c>
      <c r="E784" s="135"/>
      <c r="F784" s="135" t="s">
        <v>1434</v>
      </c>
      <c r="G784" s="269">
        <v>6.3882000000000008E-2</v>
      </c>
      <c r="H784" s="292" t="s">
        <v>2946</v>
      </c>
    </row>
    <row r="785" spans="2:8" outlineLevel="1" x14ac:dyDescent="0.35">
      <c r="B785" s="267" t="s">
        <v>1479</v>
      </c>
      <c r="C785" s="268" t="s">
        <v>2811</v>
      </c>
      <c r="D785" s="135" t="s">
        <v>2947</v>
      </c>
      <c r="E785" s="135"/>
      <c r="F785" s="135" t="s">
        <v>1434</v>
      </c>
      <c r="G785" s="269">
        <v>0.14787500000000001</v>
      </c>
      <c r="H785" s="292" t="s">
        <v>2948</v>
      </c>
    </row>
    <row r="786" spans="2:8" outlineLevel="1" x14ac:dyDescent="0.35">
      <c r="B786" s="267" t="s">
        <v>1479</v>
      </c>
      <c r="C786" s="268" t="s">
        <v>2811</v>
      </c>
      <c r="D786" s="135" t="s">
        <v>2949</v>
      </c>
      <c r="E786" s="135"/>
      <c r="F786" s="135" t="s">
        <v>1434</v>
      </c>
      <c r="G786" s="269">
        <v>0.14787500000000001</v>
      </c>
      <c r="H786" s="292" t="s">
        <v>2950</v>
      </c>
    </row>
    <row r="787" spans="2:8" outlineLevel="1" x14ac:dyDescent="0.35">
      <c r="B787" s="267" t="s">
        <v>1479</v>
      </c>
      <c r="C787" s="268" t="s">
        <v>2811</v>
      </c>
      <c r="D787" s="135" t="s">
        <v>2951</v>
      </c>
      <c r="E787" s="135"/>
      <c r="F787" s="135" t="s">
        <v>1434</v>
      </c>
      <c r="G787" s="269">
        <v>0.14787500000000001</v>
      </c>
      <c r="H787" s="292" t="s">
        <v>2952</v>
      </c>
    </row>
    <row r="788" spans="2:8" outlineLevel="1" x14ac:dyDescent="0.35">
      <c r="B788" s="267" t="s">
        <v>1479</v>
      </c>
      <c r="C788" s="268" t="s">
        <v>2811</v>
      </c>
      <c r="D788" s="135" t="s">
        <v>2953</v>
      </c>
      <c r="E788" s="135"/>
      <c r="F788" s="135" t="s">
        <v>1434</v>
      </c>
      <c r="G788" s="269">
        <v>0.14787500000000001</v>
      </c>
      <c r="H788" s="292" t="s">
        <v>2954</v>
      </c>
    </row>
    <row r="789" spans="2:8" outlineLevel="1" x14ac:dyDescent="0.35">
      <c r="B789" s="267" t="s">
        <v>1479</v>
      </c>
      <c r="C789" s="268" t="s">
        <v>2811</v>
      </c>
      <c r="D789" s="135" t="s">
        <v>2955</v>
      </c>
      <c r="E789" s="135"/>
      <c r="F789" s="135" t="s">
        <v>1434</v>
      </c>
      <c r="G789" s="269">
        <v>0.14787500000000001</v>
      </c>
      <c r="H789" s="292" t="s">
        <v>2956</v>
      </c>
    </row>
    <row r="790" spans="2:8" outlineLevel="1" x14ac:dyDescent="0.35">
      <c r="B790" s="267" t="s">
        <v>1479</v>
      </c>
      <c r="C790" s="268" t="s">
        <v>2811</v>
      </c>
      <c r="D790" s="135" t="s">
        <v>2957</v>
      </c>
      <c r="E790" s="135"/>
      <c r="F790" s="135" t="s">
        <v>1434</v>
      </c>
      <c r="G790" s="269">
        <v>0.14787500000000001</v>
      </c>
      <c r="H790" s="292" t="s">
        <v>2958</v>
      </c>
    </row>
    <row r="791" spans="2:8" outlineLevel="1" x14ac:dyDescent="0.35">
      <c r="B791" s="267" t="s">
        <v>1479</v>
      </c>
      <c r="C791" s="268" t="s">
        <v>2811</v>
      </c>
      <c r="D791" s="135" t="s">
        <v>2959</v>
      </c>
      <c r="E791" s="135"/>
      <c r="F791" s="135" t="s">
        <v>1434</v>
      </c>
      <c r="G791" s="269">
        <v>0.14787500000000001</v>
      </c>
      <c r="H791" s="292" t="s">
        <v>2960</v>
      </c>
    </row>
    <row r="792" spans="2:8" outlineLevel="1" x14ac:dyDescent="0.35">
      <c r="B792" s="267" t="s">
        <v>1479</v>
      </c>
      <c r="C792" s="268" t="s">
        <v>2811</v>
      </c>
      <c r="D792" s="135" t="s">
        <v>2961</v>
      </c>
      <c r="E792" s="135"/>
      <c r="F792" s="135" t="s">
        <v>1434</v>
      </c>
      <c r="G792" s="269">
        <v>0.14787500000000001</v>
      </c>
      <c r="H792" s="292" t="s">
        <v>2962</v>
      </c>
    </row>
    <row r="793" spans="2:8" outlineLevel="1" x14ac:dyDescent="0.35">
      <c r="B793" s="267" t="s">
        <v>1479</v>
      </c>
      <c r="C793" s="268" t="s">
        <v>2811</v>
      </c>
      <c r="D793" s="135" t="s">
        <v>2963</v>
      </c>
      <c r="E793" s="135"/>
      <c r="F793" s="135" t="s">
        <v>1434</v>
      </c>
      <c r="G793" s="269">
        <v>0.104104</v>
      </c>
      <c r="H793" s="292" t="s">
        <v>2964</v>
      </c>
    </row>
    <row r="794" spans="2:8" outlineLevel="1" x14ac:dyDescent="0.35">
      <c r="B794" s="267" t="s">
        <v>1479</v>
      </c>
      <c r="C794" s="268" t="s">
        <v>2811</v>
      </c>
      <c r="D794" s="135" t="s">
        <v>2965</v>
      </c>
      <c r="E794" s="135"/>
      <c r="F794" s="135" t="s">
        <v>1434</v>
      </c>
      <c r="G794" s="269">
        <v>0.104104</v>
      </c>
      <c r="H794" s="292" t="s">
        <v>2966</v>
      </c>
    </row>
    <row r="795" spans="2:8" outlineLevel="1" x14ac:dyDescent="0.35">
      <c r="B795" s="267" t="s">
        <v>1479</v>
      </c>
      <c r="C795" s="268" t="s">
        <v>2811</v>
      </c>
      <c r="D795" s="135" t="s">
        <v>2967</v>
      </c>
      <c r="E795" s="135"/>
      <c r="F795" s="135" t="s">
        <v>1434</v>
      </c>
      <c r="G795" s="269">
        <v>0.104104</v>
      </c>
      <c r="H795" s="292" t="s">
        <v>2968</v>
      </c>
    </row>
    <row r="796" spans="2:8" outlineLevel="1" x14ac:dyDescent="0.35">
      <c r="B796" s="267" t="s">
        <v>1479</v>
      </c>
      <c r="C796" s="268" t="s">
        <v>2811</v>
      </c>
      <c r="D796" s="135" t="s">
        <v>2969</v>
      </c>
      <c r="E796" s="135"/>
      <c r="F796" s="135" t="s">
        <v>1434</v>
      </c>
      <c r="G796" s="269">
        <v>9.3456999999999998E-2</v>
      </c>
      <c r="H796" s="292" t="s">
        <v>2970</v>
      </c>
    </row>
    <row r="797" spans="2:8" outlineLevel="1" x14ac:dyDescent="0.35">
      <c r="B797" s="267" t="s">
        <v>1479</v>
      </c>
      <c r="C797" s="268" t="s">
        <v>2811</v>
      </c>
      <c r="D797" s="135" t="s">
        <v>2971</v>
      </c>
      <c r="E797" s="135"/>
      <c r="F797" s="135" t="s">
        <v>1434</v>
      </c>
      <c r="G797" s="269">
        <v>0.15260700000000002</v>
      </c>
      <c r="H797" s="292" t="s">
        <v>2972</v>
      </c>
    </row>
    <row r="798" spans="2:8" outlineLevel="1" x14ac:dyDescent="0.35">
      <c r="B798" s="267" t="s">
        <v>1479</v>
      </c>
      <c r="C798" s="268" t="s">
        <v>2811</v>
      </c>
      <c r="D798" s="135" t="s">
        <v>2973</v>
      </c>
      <c r="E798" s="135"/>
      <c r="F798" s="135" t="s">
        <v>1434</v>
      </c>
      <c r="G798" s="269">
        <v>0.15260700000000002</v>
      </c>
      <c r="H798" s="292" t="s">
        <v>2974</v>
      </c>
    </row>
    <row r="799" spans="2:8" outlineLevel="1" x14ac:dyDescent="0.35">
      <c r="B799" s="267" t="s">
        <v>1479</v>
      </c>
      <c r="C799" s="268" t="s">
        <v>2811</v>
      </c>
      <c r="D799" s="135" t="s">
        <v>2975</v>
      </c>
      <c r="E799" s="135"/>
      <c r="F799" s="135" t="s">
        <v>1434</v>
      </c>
      <c r="G799" s="269">
        <v>0.15260700000000002</v>
      </c>
      <c r="H799" s="292" t="s">
        <v>2976</v>
      </c>
    </row>
    <row r="800" spans="2:8" outlineLevel="1" x14ac:dyDescent="0.35">
      <c r="B800" s="267" t="s">
        <v>1479</v>
      </c>
      <c r="C800" s="268" t="s">
        <v>2811</v>
      </c>
      <c r="D800" s="135" t="s">
        <v>2977</v>
      </c>
      <c r="E800" s="135"/>
      <c r="F800" s="135" t="s">
        <v>1434</v>
      </c>
      <c r="G800" s="269">
        <v>0.15260700000000002</v>
      </c>
      <c r="H800" s="292" t="s">
        <v>2978</v>
      </c>
    </row>
    <row r="801" spans="2:8" outlineLevel="1" x14ac:dyDescent="0.35">
      <c r="B801" s="267" t="s">
        <v>1479</v>
      </c>
      <c r="C801" s="268" t="s">
        <v>2811</v>
      </c>
      <c r="D801" s="135" t="s">
        <v>2979</v>
      </c>
      <c r="E801" s="135"/>
      <c r="F801" s="135" t="s">
        <v>1434</v>
      </c>
      <c r="G801" s="269">
        <v>0.15260700000000002</v>
      </c>
      <c r="H801" s="292" t="s">
        <v>2980</v>
      </c>
    </row>
    <row r="802" spans="2:8" outlineLevel="1" x14ac:dyDescent="0.35">
      <c r="B802" s="267" t="s">
        <v>1479</v>
      </c>
      <c r="C802" s="268" t="s">
        <v>2811</v>
      </c>
      <c r="D802" s="135" t="s">
        <v>2981</v>
      </c>
      <c r="E802" s="135"/>
      <c r="F802" s="135" t="s">
        <v>1434</v>
      </c>
      <c r="G802" s="269">
        <v>0.15260700000000002</v>
      </c>
      <c r="H802" s="292" t="s">
        <v>2982</v>
      </c>
    </row>
    <row r="803" spans="2:8" outlineLevel="1" x14ac:dyDescent="0.35">
      <c r="B803" s="267" t="s">
        <v>1479</v>
      </c>
      <c r="C803" s="268" t="s">
        <v>2811</v>
      </c>
      <c r="D803" s="135" t="s">
        <v>2983</v>
      </c>
      <c r="E803" s="135"/>
      <c r="F803" s="135" t="s">
        <v>1434</v>
      </c>
      <c r="G803" s="269">
        <v>0.15260700000000002</v>
      </c>
      <c r="H803" s="292" t="s">
        <v>2984</v>
      </c>
    </row>
    <row r="804" spans="2:8" outlineLevel="1" x14ac:dyDescent="0.35">
      <c r="B804" s="267" t="s">
        <v>1479</v>
      </c>
      <c r="C804" s="268" t="s">
        <v>2811</v>
      </c>
      <c r="D804" s="135" t="s">
        <v>2985</v>
      </c>
      <c r="E804" s="135"/>
      <c r="F804" s="135" t="s">
        <v>1434</v>
      </c>
      <c r="G804" s="269">
        <v>8.8724999999999998E-2</v>
      </c>
      <c r="H804" s="292" t="s">
        <v>2986</v>
      </c>
    </row>
    <row r="805" spans="2:8" outlineLevel="1" x14ac:dyDescent="0.35">
      <c r="B805" s="267" t="s">
        <v>1479</v>
      </c>
      <c r="C805" s="268" t="s">
        <v>2811</v>
      </c>
      <c r="D805" s="135" t="s">
        <v>2987</v>
      </c>
      <c r="E805" s="135"/>
      <c r="F805" s="135" t="s">
        <v>1434</v>
      </c>
      <c r="G805" s="269">
        <v>0.14432600000000001</v>
      </c>
      <c r="H805" s="292" t="s">
        <v>2988</v>
      </c>
    </row>
    <row r="806" spans="2:8" outlineLevel="1" x14ac:dyDescent="0.35">
      <c r="B806" s="267" t="s">
        <v>1479</v>
      </c>
      <c r="C806" s="268" t="s">
        <v>2811</v>
      </c>
      <c r="D806" s="135" t="s">
        <v>2989</v>
      </c>
      <c r="E806" s="135"/>
      <c r="F806" s="135" t="s">
        <v>1434</v>
      </c>
      <c r="G806" s="269">
        <v>0.14432600000000001</v>
      </c>
      <c r="H806" s="292" t="s">
        <v>2990</v>
      </c>
    </row>
    <row r="807" spans="2:8" outlineLevel="1" x14ac:dyDescent="0.35">
      <c r="B807" s="267" t="s">
        <v>1479</v>
      </c>
      <c r="C807" s="268" t="s">
        <v>2811</v>
      </c>
      <c r="D807" s="135" t="s">
        <v>2991</v>
      </c>
      <c r="E807" s="135"/>
      <c r="F807" s="135" t="s">
        <v>1434</v>
      </c>
      <c r="G807" s="269">
        <v>8.8724999999999998E-2</v>
      </c>
      <c r="H807" s="292" t="s">
        <v>2992</v>
      </c>
    </row>
    <row r="808" spans="2:8" outlineLevel="1" x14ac:dyDescent="0.35">
      <c r="B808" s="267" t="s">
        <v>1479</v>
      </c>
      <c r="C808" s="268" t="s">
        <v>2811</v>
      </c>
      <c r="D808" s="135" t="s">
        <v>2993</v>
      </c>
      <c r="E808" s="135"/>
      <c r="F808" s="135" t="s">
        <v>1434</v>
      </c>
      <c r="G808" s="269">
        <v>8.8724999999999998E-2</v>
      </c>
      <c r="H808" s="292" t="s">
        <v>2994</v>
      </c>
    </row>
    <row r="809" spans="2:8" outlineLevel="1" x14ac:dyDescent="0.35">
      <c r="B809" s="267" t="s">
        <v>1479</v>
      </c>
      <c r="C809" s="268" t="s">
        <v>2811</v>
      </c>
      <c r="D809" s="135" t="s">
        <v>2995</v>
      </c>
      <c r="E809" s="135"/>
      <c r="F809" s="135" t="s">
        <v>1434</v>
      </c>
      <c r="G809" s="269">
        <v>0.25197900000000001</v>
      </c>
      <c r="H809" s="292" t="s">
        <v>2996</v>
      </c>
    </row>
    <row r="810" spans="2:8" outlineLevel="1" x14ac:dyDescent="0.35">
      <c r="B810" s="267" t="s">
        <v>1479</v>
      </c>
      <c r="C810" s="268" t="s">
        <v>2811</v>
      </c>
      <c r="D810" s="135" t="s">
        <v>2997</v>
      </c>
      <c r="E810" s="135"/>
      <c r="F810" s="135" t="s">
        <v>1434</v>
      </c>
      <c r="G810" s="269">
        <v>3.9039000000000004E-2</v>
      </c>
      <c r="H810" s="292" t="s">
        <v>2998</v>
      </c>
    </row>
    <row r="811" spans="2:8" outlineLevel="1" x14ac:dyDescent="0.35">
      <c r="B811" s="267" t="s">
        <v>1479</v>
      </c>
      <c r="C811" s="268" t="s">
        <v>2811</v>
      </c>
      <c r="D811" s="135" t="s">
        <v>2999</v>
      </c>
      <c r="E811" s="135"/>
      <c r="F811" s="135" t="s">
        <v>1434</v>
      </c>
      <c r="G811" s="269">
        <v>3.9039000000000004E-2</v>
      </c>
      <c r="H811" s="292" t="s">
        <v>3000</v>
      </c>
    </row>
    <row r="812" spans="2:8" outlineLevel="1" x14ac:dyDescent="0.35">
      <c r="B812" s="267" t="s">
        <v>1479</v>
      </c>
      <c r="C812" s="268" t="s">
        <v>2811</v>
      </c>
      <c r="D812" s="135" t="s">
        <v>3001</v>
      </c>
      <c r="E812" s="135"/>
      <c r="F812" s="135" t="s">
        <v>1434</v>
      </c>
      <c r="G812" s="269">
        <v>3.9039000000000004E-2</v>
      </c>
      <c r="H812" s="292" t="s">
        <v>3002</v>
      </c>
    </row>
    <row r="813" spans="2:8" outlineLevel="1" x14ac:dyDescent="0.35">
      <c r="B813" s="267" t="s">
        <v>1479</v>
      </c>
      <c r="C813" s="268" t="s">
        <v>2811</v>
      </c>
      <c r="D813" s="135" t="s">
        <v>3003</v>
      </c>
      <c r="E813" s="135"/>
      <c r="F813" s="135" t="s">
        <v>1434</v>
      </c>
      <c r="G813" s="269">
        <v>0.139594</v>
      </c>
      <c r="H813" s="292" t="s">
        <v>3004</v>
      </c>
    </row>
    <row r="814" spans="2:8" outlineLevel="1" x14ac:dyDescent="0.35">
      <c r="B814" s="267" t="s">
        <v>1479</v>
      </c>
      <c r="C814" s="268" t="s">
        <v>2811</v>
      </c>
      <c r="D814" s="135" t="s">
        <v>3005</v>
      </c>
      <c r="E814" s="135"/>
      <c r="F814" s="135" t="s">
        <v>1434</v>
      </c>
      <c r="G814" s="269">
        <v>0.139594</v>
      </c>
      <c r="H814" s="292" t="s">
        <v>3006</v>
      </c>
    </row>
    <row r="815" spans="2:8" outlineLevel="1" x14ac:dyDescent="0.35">
      <c r="B815" s="267" t="s">
        <v>1479</v>
      </c>
      <c r="C815" s="268" t="s">
        <v>2811</v>
      </c>
      <c r="D815" s="135" t="s">
        <v>3007</v>
      </c>
      <c r="E815" s="135"/>
      <c r="F815" s="135" t="s">
        <v>1434</v>
      </c>
      <c r="G815" s="269">
        <v>0.139594</v>
      </c>
      <c r="H815" s="292" t="s">
        <v>3008</v>
      </c>
    </row>
    <row r="816" spans="2:8" outlineLevel="1" x14ac:dyDescent="0.35">
      <c r="B816" s="267" t="s">
        <v>2228</v>
      </c>
      <c r="C816" s="268" t="s">
        <v>2868</v>
      </c>
      <c r="D816" s="135" t="s">
        <v>3009</v>
      </c>
      <c r="E816" s="135"/>
      <c r="F816" s="135" t="s">
        <v>1434</v>
      </c>
      <c r="G816" s="269">
        <v>0.126581</v>
      </c>
      <c r="H816" s="292" t="s">
        <v>3010</v>
      </c>
    </row>
    <row r="817" spans="2:8" outlineLevel="1" x14ac:dyDescent="0.35">
      <c r="B817" s="267" t="s">
        <v>2228</v>
      </c>
      <c r="C817" s="268" t="s">
        <v>2868</v>
      </c>
      <c r="D817" s="135" t="s">
        <v>3011</v>
      </c>
      <c r="E817" s="135"/>
      <c r="F817" s="135" t="s">
        <v>1434</v>
      </c>
      <c r="G817" s="269">
        <v>0.11475100000000001</v>
      </c>
      <c r="H817" s="292" t="s">
        <v>3012</v>
      </c>
    </row>
    <row r="818" spans="2:8" outlineLevel="1" x14ac:dyDescent="0.35">
      <c r="B818" s="267" t="s">
        <v>1479</v>
      </c>
      <c r="C818" s="268" t="s">
        <v>2811</v>
      </c>
      <c r="D818" s="135" t="s">
        <v>3013</v>
      </c>
      <c r="E818" s="135"/>
      <c r="F818" s="135" t="s">
        <v>1434</v>
      </c>
      <c r="G818" s="269">
        <v>0.139594</v>
      </c>
      <c r="H818" s="292" t="s">
        <v>3014</v>
      </c>
    </row>
    <row r="819" spans="2:8" outlineLevel="1" x14ac:dyDescent="0.35">
      <c r="B819" s="267" t="s">
        <v>2228</v>
      </c>
      <c r="C819" s="268" t="s">
        <v>2868</v>
      </c>
      <c r="D819" s="135" t="s">
        <v>3015</v>
      </c>
      <c r="E819" s="135"/>
      <c r="F819" s="135" t="s">
        <v>1434</v>
      </c>
      <c r="G819" s="269">
        <v>9.1091000000000005E-2</v>
      </c>
      <c r="H819" s="292" t="s">
        <v>3016</v>
      </c>
    </row>
    <row r="820" spans="2:8" outlineLevel="1" x14ac:dyDescent="0.35">
      <c r="B820" s="267" t="s">
        <v>1479</v>
      </c>
      <c r="C820" s="268" t="s">
        <v>2811</v>
      </c>
      <c r="D820" s="135" t="s">
        <v>3017</v>
      </c>
      <c r="E820" s="135"/>
      <c r="F820" s="135" t="s">
        <v>1434</v>
      </c>
      <c r="G820" s="269">
        <v>0.139594</v>
      </c>
      <c r="H820" s="292" t="s">
        <v>3018</v>
      </c>
    </row>
    <row r="821" spans="2:8" outlineLevel="1" x14ac:dyDescent="0.35">
      <c r="B821" s="267" t="s">
        <v>2228</v>
      </c>
      <c r="C821" s="268" t="s">
        <v>2868</v>
      </c>
      <c r="D821" s="135" t="s">
        <v>3019</v>
      </c>
      <c r="E821" s="135"/>
      <c r="F821" s="135" t="s">
        <v>1434</v>
      </c>
      <c r="G821" s="269">
        <v>0.102921</v>
      </c>
      <c r="H821" s="292" t="s">
        <v>3020</v>
      </c>
    </row>
    <row r="822" spans="2:8" outlineLevel="1" x14ac:dyDescent="0.35">
      <c r="B822" s="267" t="s">
        <v>1479</v>
      </c>
      <c r="C822" s="268" t="s">
        <v>2811</v>
      </c>
      <c r="D822" s="135" t="s">
        <v>3021</v>
      </c>
      <c r="E822" s="135"/>
      <c r="F822" s="135" t="s">
        <v>1434</v>
      </c>
      <c r="G822" s="269">
        <v>0.121849</v>
      </c>
      <c r="H822" s="292" t="s">
        <v>3022</v>
      </c>
    </row>
    <row r="823" spans="2:8" outlineLevel="1" x14ac:dyDescent="0.35">
      <c r="B823" s="267" t="s">
        <v>1479</v>
      </c>
      <c r="C823" s="268" t="s">
        <v>2811</v>
      </c>
      <c r="D823" s="135" t="s">
        <v>3023</v>
      </c>
      <c r="E823" s="135"/>
      <c r="F823" s="135" t="s">
        <v>1434</v>
      </c>
      <c r="G823" s="269">
        <v>0.121849</v>
      </c>
      <c r="H823" s="292" t="s">
        <v>3024</v>
      </c>
    </row>
    <row r="824" spans="2:8" outlineLevel="1" x14ac:dyDescent="0.35">
      <c r="B824" s="267" t="s">
        <v>1479</v>
      </c>
      <c r="C824" s="268" t="s">
        <v>2811</v>
      </c>
      <c r="D824" s="135" t="s">
        <v>3025</v>
      </c>
      <c r="E824" s="135"/>
      <c r="F824" s="135" t="s">
        <v>1434</v>
      </c>
      <c r="G824" s="269">
        <v>0.121849</v>
      </c>
      <c r="H824" s="292" t="s">
        <v>3026</v>
      </c>
    </row>
    <row r="825" spans="2:8" outlineLevel="1" x14ac:dyDescent="0.35">
      <c r="B825" s="267" t="s">
        <v>1479</v>
      </c>
      <c r="C825" s="268" t="s">
        <v>2811</v>
      </c>
      <c r="D825" s="135" t="s">
        <v>3027</v>
      </c>
      <c r="E825" s="135"/>
      <c r="F825" s="135" t="s">
        <v>1434</v>
      </c>
      <c r="G825" s="269">
        <v>9.4640000000000002E-2</v>
      </c>
      <c r="H825" s="292" t="s">
        <v>3028</v>
      </c>
    </row>
    <row r="826" spans="2:8" outlineLevel="1" x14ac:dyDescent="0.35">
      <c r="B826" s="267" t="s">
        <v>1479</v>
      </c>
      <c r="C826" s="268" t="s">
        <v>2811</v>
      </c>
      <c r="D826" s="135" t="s">
        <v>3029</v>
      </c>
      <c r="E826" s="135"/>
      <c r="F826" s="135" t="s">
        <v>1434</v>
      </c>
      <c r="G826" s="269">
        <v>9.4640000000000002E-2</v>
      </c>
      <c r="H826" s="292" t="s">
        <v>3030</v>
      </c>
    </row>
    <row r="827" spans="2:8" outlineLevel="1" x14ac:dyDescent="0.35">
      <c r="B827" s="267" t="s">
        <v>1479</v>
      </c>
      <c r="C827" s="268" t="s">
        <v>2811</v>
      </c>
      <c r="D827" s="135" t="s">
        <v>3031</v>
      </c>
      <c r="E827" s="135"/>
      <c r="F827" s="135" t="s">
        <v>1434</v>
      </c>
      <c r="G827" s="269">
        <v>9.4640000000000002E-2</v>
      </c>
      <c r="H827" s="292" t="s">
        <v>3032</v>
      </c>
    </row>
    <row r="828" spans="2:8" outlineLevel="1" x14ac:dyDescent="0.35">
      <c r="B828" s="267" t="s">
        <v>1479</v>
      </c>
      <c r="C828" s="268" t="s">
        <v>2811</v>
      </c>
      <c r="D828" s="135" t="s">
        <v>3033</v>
      </c>
      <c r="E828" s="135"/>
      <c r="F828" s="135" t="s">
        <v>1434</v>
      </c>
      <c r="G828" s="269">
        <v>9.4640000000000002E-2</v>
      </c>
      <c r="H828" s="292" t="s">
        <v>3034</v>
      </c>
    </row>
    <row r="829" spans="2:8" outlineLevel="1" x14ac:dyDescent="0.35">
      <c r="B829" s="267" t="s">
        <v>1479</v>
      </c>
      <c r="C829" s="268" t="s">
        <v>2811</v>
      </c>
      <c r="D829" s="135" t="s">
        <v>3035</v>
      </c>
      <c r="E829" s="135"/>
      <c r="F829" s="135" t="s">
        <v>1434</v>
      </c>
      <c r="G829" s="269">
        <v>0.19756100000000001</v>
      </c>
      <c r="H829" s="292" t="s">
        <v>3036</v>
      </c>
    </row>
    <row r="830" spans="2:8" outlineLevel="1" x14ac:dyDescent="0.35">
      <c r="B830" s="267" t="s">
        <v>1479</v>
      </c>
      <c r="C830" s="268" t="s">
        <v>2811</v>
      </c>
      <c r="D830" s="135" t="s">
        <v>3037</v>
      </c>
      <c r="E830" s="135"/>
      <c r="F830" s="135" t="s">
        <v>1434</v>
      </c>
      <c r="G830" s="269">
        <v>0.19756100000000001</v>
      </c>
      <c r="H830" s="292" t="s">
        <v>3038</v>
      </c>
    </row>
    <row r="831" spans="2:8" outlineLevel="1" x14ac:dyDescent="0.35">
      <c r="B831" s="267" t="s">
        <v>1479</v>
      </c>
      <c r="C831" s="268" t="s">
        <v>2811</v>
      </c>
      <c r="D831" s="135" t="s">
        <v>3039</v>
      </c>
      <c r="E831" s="135"/>
      <c r="F831" s="135" t="s">
        <v>1434</v>
      </c>
      <c r="G831" s="269">
        <v>0.19756100000000001</v>
      </c>
      <c r="H831" s="292" t="s">
        <v>3040</v>
      </c>
    </row>
    <row r="832" spans="2:8" outlineLevel="1" x14ac:dyDescent="0.35">
      <c r="B832" s="267" t="s">
        <v>1479</v>
      </c>
      <c r="C832" s="268" t="s">
        <v>2811</v>
      </c>
      <c r="D832" s="135" t="s">
        <v>3041</v>
      </c>
      <c r="E832" s="135"/>
      <c r="F832" s="135" t="s">
        <v>1434</v>
      </c>
      <c r="G832" s="269">
        <v>0.19756100000000001</v>
      </c>
      <c r="H832" s="292" t="s">
        <v>3042</v>
      </c>
    </row>
    <row r="833" spans="2:8" outlineLevel="1" x14ac:dyDescent="0.35">
      <c r="B833" s="267" t="s">
        <v>1479</v>
      </c>
      <c r="C833" s="268" t="s">
        <v>2811</v>
      </c>
      <c r="D833" s="135" t="s">
        <v>3043</v>
      </c>
      <c r="E833" s="135"/>
      <c r="F833" s="135" t="s">
        <v>1434</v>
      </c>
      <c r="G833" s="269">
        <v>0.19756100000000001</v>
      </c>
      <c r="H833" s="292" t="s">
        <v>3044</v>
      </c>
    </row>
    <row r="834" spans="2:8" outlineLevel="1" x14ac:dyDescent="0.35">
      <c r="B834" s="267" t="s">
        <v>1479</v>
      </c>
      <c r="C834" s="268" t="s">
        <v>2811</v>
      </c>
      <c r="D834" s="135" t="s">
        <v>3045</v>
      </c>
      <c r="E834" s="135"/>
      <c r="F834" s="135" t="s">
        <v>1434</v>
      </c>
      <c r="G834" s="269">
        <v>0.14314299999999999</v>
      </c>
      <c r="H834" s="292" t="s">
        <v>3046</v>
      </c>
    </row>
    <row r="835" spans="2:8" outlineLevel="1" x14ac:dyDescent="0.35">
      <c r="B835" s="267" t="s">
        <v>1479</v>
      </c>
      <c r="C835" s="268" t="s">
        <v>2811</v>
      </c>
      <c r="D835" s="135" t="s">
        <v>3047</v>
      </c>
      <c r="E835" s="135"/>
      <c r="F835" s="135" t="s">
        <v>1434</v>
      </c>
      <c r="G835" s="269">
        <v>0.14314299999999999</v>
      </c>
      <c r="H835" s="292" t="s">
        <v>3048</v>
      </c>
    </row>
    <row r="836" spans="2:8" outlineLevel="1" x14ac:dyDescent="0.35">
      <c r="B836" s="267" t="s">
        <v>2228</v>
      </c>
      <c r="C836" s="268" t="s">
        <v>2868</v>
      </c>
      <c r="D836" s="135" t="s">
        <v>3049</v>
      </c>
      <c r="E836" s="135"/>
      <c r="F836" s="135" t="s">
        <v>1434</v>
      </c>
      <c r="G836" s="269">
        <v>0.102921</v>
      </c>
      <c r="H836" s="292" t="s">
        <v>3050</v>
      </c>
    </row>
    <row r="837" spans="2:8" outlineLevel="1" x14ac:dyDescent="0.35">
      <c r="B837" s="267" t="s">
        <v>2228</v>
      </c>
      <c r="C837" s="268" t="s">
        <v>2868</v>
      </c>
      <c r="D837" s="135" t="s">
        <v>3051</v>
      </c>
      <c r="E837" s="135"/>
      <c r="F837" s="135" t="s">
        <v>1434</v>
      </c>
      <c r="G837" s="269">
        <v>3.9039000000000004E-2</v>
      </c>
      <c r="H837" s="292" t="s">
        <v>3052</v>
      </c>
    </row>
    <row r="838" spans="2:8" outlineLevel="1" x14ac:dyDescent="0.35">
      <c r="B838" s="267" t="s">
        <v>2228</v>
      </c>
      <c r="C838" s="268" t="s">
        <v>3053</v>
      </c>
      <c r="D838" s="135" t="s">
        <v>3054</v>
      </c>
      <c r="E838" s="135"/>
      <c r="F838" s="135" t="s">
        <v>1434</v>
      </c>
      <c r="G838" s="269">
        <v>0.23778300000000002</v>
      </c>
      <c r="H838" s="292" t="s">
        <v>3055</v>
      </c>
    </row>
    <row r="839" spans="2:8" outlineLevel="1" x14ac:dyDescent="0.35">
      <c r="B839" s="267" t="s">
        <v>2228</v>
      </c>
      <c r="C839" s="268" t="s">
        <v>3053</v>
      </c>
      <c r="D839" s="135" t="s">
        <v>3056</v>
      </c>
      <c r="E839" s="135"/>
      <c r="F839" s="135" t="s">
        <v>1434</v>
      </c>
      <c r="G839" s="269">
        <v>0.25434499999999999</v>
      </c>
      <c r="H839" s="292" t="s">
        <v>3057</v>
      </c>
    </row>
    <row r="840" spans="2:8" outlineLevel="1" x14ac:dyDescent="0.35">
      <c r="B840" s="267" t="s">
        <v>2228</v>
      </c>
      <c r="C840" s="268" t="s">
        <v>3053</v>
      </c>
      <c r="D840" s="135" t="s">
        <v>3058</v>
      </c>
      <c r="E840" s="135"/>
      <c r="F840" s="135" t="s">
        <v>1434</v>
      </c>
      <c r="G840" s="269">
        <v>0.13486200000000001</v>
      </c>
      <c r="H840" s="292" t="s">
        <v>3059</v>
      </c>
    </row>
    <row r="841" spans="2:8" outlineLevel="1" x14ac:dyDescent="0.35">
      <c r="B841" s="267" t="s">
        <v>2228</v>
      </c>
      <c r="C841" s="268" t="s">
        <v>3053</v>
      </c>
      <c r="D841" s="135" t="s">
        <v>3060</v>
      </c>
      <c r="E841" s="135"/>
      <c r="F841" s="135" t="s">
        <v>1434</v>
      </c>
      <c r="G841" s="269">
        <v>0.15852200000000002</v>
      </c>
      <c r="H841" s="292" t="s">
        <v>3061</v>
      </c>
    </row>
    <row r="842" spans="2:8" outlineLevel="1" x14ac:dyDescent="0.35">
      <c r="B842" s="267" t="s">
        <v>2228</v>
      </c>
      <c r="C842" s="268" t="s">
        <v>3053</v>
      </c>
      <c r="D842" s="135" t="s">
        <v>3062</v>
      </c>
      <c r="E842" s="135"/>
      <c r="F842" s="135" t="s">
        <v>1434</v>
      </c>
      <c r="G842" s="269">
        <v>0.42469699999999999</v>
      </c>
      <c r="H842" s="292" t="s">
        <v>3063</v>
      </c>
    </row>
    <row r="843" spans="2:8" outlineLevel="1" x14ac:dyDescent="0.35">
      <c r="B843" s="267" t="s">
        <v>2228</v>
      </c>
      <c r="C843" s="268" t="s">
        <v>3053</v>
      </c>
      <c r="D843" s="135" t="s">
        <v>3064</v>
      </c>
      <c r="E843" s="135"/>
      <c r="F843" s="135" t="s">
        <v>1434</v>
      </c>
      <c r="G843" s="269">
        <v>0.13013</v>
      </c>
      <c r="H843" s="292" t="s">
        <v>3065</v>
      </c>
    </row>
    <row r="844" spans="2:8" outlineLevel="1" x14ac:dyDescent="0.35">
      <c r="B844" s="267" t="s">
        <v>2228</v>
      </c>
      <c r="C844" s="268" t="s">
        <v>3053</v>
      </c>
      <c r="D844" s="135" t="s">
        <v>3066</v>
      </c>
      <c r="E844" s="135"/>
      <c r="F844" s="135" t="s">
        <v>1434</v>
      </c>
      <c r="G844" s="269">
        <v>0.13013</v>
      </c>
      <c r="H844" s="292" t="s">
        <v>3067</v>
      </c>
    </row>
    <row r="845" spans="2:8" outlineLevel="1" x14ac:dyDescent="0.35">
      <c r="B845" s="267" t="s">
        <v>1479</v>
      </c>
      <c r="C845" s="268" t="s">
        <v>2811</v>
      </c>
      <c r="D845" s="135" t="s">
        <v>3068</v>
      </c>
      <c r="E845" s="135"/>
      <c r="F845" s="135" t="s">
        <v>1434</v>
      </c>
      <c r="G845" s="269">
        <v>0.14314299999999999</v>
      </c>
      <c r="H845" s="292" t="s">
        <v>3069</v>
      </c>
    </row>
    <row r="846" spans="2:8" outlineLevel="1" x14ac:dyDescent="0.35">
      <c r="B846" s="267" t="s">
        <v>2228</v>
      </c>
      <c r="C846" s="268" t="s">
        <v>3053</v>
      </c>
      <c r="D846" s="135" t="s">
        <v>3070</v>
      </c>
      <c r="E846" s="135"/>
      <c r="F846" s="135" t="s">
        <v>1434</v>
      </c>
      <c r="G846" s="269">
        <v>9.7006000000000009E-2</v>
      </c>
      <c r="H846" s="292" t="s">
        <v>3071</v>
      </c>
    </row>
    <row r="847" spans="2:8" outlineLevel="1" x14ac:dyDescent="0.35">
      <c r="B847" s="267" t="s">
        <v>2228</v>
      </c>
      <c r="C847" s="268" t="s">
        <v>3053</v>
      </c>
      <c r="D847" s="135" t="s">
        <v>3072</v>
      </c>
      <c r="E847" s="135"/>
      <c r="F847" s="135" t="s">
        <v>1434</v>
      </c>
      <c r="G847" s="269">
        <v>0.19874400000000003</v>
      </c>
      <c r="H847" s="292" t="s">
        <v>3073</v>
      </c>
    </row>
    <row r="848" spans="2:8" outlineLevel="1" x14ac:dyDescent="0.35">
      <c r="B848" s="267" t="s">
        <v>1479</v>
      </c>
      <c r="C848" s="268" t="s">
        <v>2811</v>
      </c>
      <c r="D848" s="135" t="s">
        <v>3074</v>
      </c>
      <c r="E848" s="135"/>
      <c r="F848" s="135" t="s">
        <v>1434</v>
      </c>
      <c r="G848" s="269">
        <v>0.15024100000000001</v>
      </c>
      <c r="H848" s="292" t="s">
        <v>3075</v>
      </c>
    </row>
    <row r="849" spans="2:8" outlineLevel="1" x14ac:dyDescent="0.35">
      <c r="B849" s="267" t="s">
        <v>1479</v>
      </c>
      <c r="C849" s="268" t="s">
        <v>2811</v>
      </c>
      <c r="D849" s="135" t="s">
        <v>3076</v>
      </c>
      <c r="E849" s="135"/>
      <c r="F849" s="135" t="s">
        <v>1434</v>
      </c>
      <c r="G849" s="269">
        <v>0.17153499999999999</v>
      </c>
      <c r="H849" s="292" t="s">
        <v>3077</v>
      </c>
    </row>
    <row r="850" spans="2:8" outlineLevel="1" x14ac:dyDescent="0.35">
      <c r="B850" s="267" t="s">
        <v>1479</v>
      </c>
      <c r="C850" s="268" t="s">
        <v>2811</v>
      </c>
      <c r="D850" s="135" t="s">
        <v>3078</v>
      </c>
      <c r="E850" s="135"/>
      <c r="F850" s="135" t="s">
        <v>1434</v>
      </c>
      <c r="G850" s="269">
        <v>0.183365</v>
      </c>
      <c r="H850" s="292" t="s">
        <v>3079</v>
      </c>
    </row>
    <row r="851" spans="2:8" outlineLevel="1" x14ac:dyDescent="0.35">
      <c r="B851" s="267" t="s">
        <v>1479</v>
      </c>
      <c r="C851" s="268" t="s">
        <v>2811</v>
      </c>
      <c r="D851" s="135" t="s">
        <v>3080</v>
      </c>
      <c r="E851" s="135"/>
      <c r="F851" s="135" t="s">
        <v>1434</v>
      </c>
      <c r="G851" s="269">
        <v>0.15024100000000001</v>
      </c>
      <c r="H851" s="292" t="s">
        <v>3081</v>
      </c>
    </row>
    <row r="852" spans="2:8" outlineLevel="1" x14ac:dyDescent="0.35">
      <c r="B852" s="267" t="s">
        <v>2398</v>
      </c>
      <c r="C852" s="268" t="s">
        <v>2399</v>
      </c>
      <c r="D852" s="135" t="s">
        <v>3082</v>
      </c>
      <c r="E852" s="135"/>
      <c r="F852" s="135" t="s">
        <v>1434</v>
      </c>
      <c r="G852" s="269">
        <v>0.36909600000000004</v>
      </c>
      <c r="H852" s="292" t="s">
        <v>3083</v>
      </c>
    </row>
    <row r="853" spans="2:8" outlineLevel="1" x14ac:dyDescent="0.35">
      <c r="B853" s="267" t="s">
        <v>1479</v>
      </c>
      <c r="C853" s="268" t="s">
        <v>2811</v>
      </c>
      <c r="D853" s="135" t="s">
        <v>3084</v>
      </c>
      <c r="E853" s="135"/>
      <c r="F853" s="135" t="s">
        <v>1434</v>
      </c>
      <c r="G853" s="269">
        <v>0.15024100000000001</v>
      </c>
      <c r="H853" s="292" t="s">
        <v>3085</v>
      </c>
    </row>
    <row r="854" spans="2:8" outlineLevel="1" x14ac:dyDescent="0.35">
      <c r="B854" s="267" t="s">
        <v>1479</v>
      </c>
      <c r="C854" s="268" t="s">
        <v>2811</v>
      </c>
      <c r="D854" s="135" t="s">
        <v>3086</v>
      </c>
      <c r="E854" s="135"/>
      <c r="F854" s="135" t="s">
        <v>1434</v>
      </c>
      <c r="G854" s="269">
        <v>0.15024100000000001</v>
      </c>
      <c r="H854" s="292" t="s">
        <v>3087</v>
      </c>
    </row>
    <row r="855" spans="2:8" outlineLevel="1" x14ac:dyDescent="0.35">
      <c r="B855" s="267" t="s">
        <v>1479</v>
      </c>
      <c r="C855" s="268" t="s">
        <v>2811</v>
      </c>
      <c r="D855" s="135" t="s">
        <v>3088</v>
      </c>
      <c r="E855" s="135"/>
      <c r="F855" s="135" t="s">
        <v>1434</v>
      </c>
      <c r="G855" s="269">
        <v>0.10647</v>
      </c>
      <c r="H855" s="292" t="s">
        <v>3089</v>
      </c>
    </row>
    <row r="856" spans="2:8" outlineLevel="1" x14ac:dyDescent="0.35">
      <c r="B856" s="267" t="s">
        <v>1479</v>
      </c>
      <c r="C856" s="268" t="s">
        <v>2811</v>
      </c>
      <c r="D856" s="135" t="s">
        <v>3090</v>
      </c>
      <c r="E856" s="135"/>
      <c r="F856" s="135" t="s">
        <v>1434</v>
      </c>
      <c r="G856" s="269">
        <v>0.10647</v>
      </c>
      <c r="H856" s="292" t="s">
        <v>3091</v>
      </c>
    </row>
    <row r="857" spans="2:8" outlineLevel="1" x14ac:dyDescent="0.35">
      <c r="B857" s="267" t="s">
        <v>1479</v>
      </c>
      <c r="C857" s="268" t="s">
        <v>2811</v>
      </c>
      <c r="D857" s="135" t="s">
        <v>3092</v>
      </c>
      <c r="E857" s="135"/>
      <c r="F857" s="135" t="s">
        <v>1434</v>
      </c>
      <c r="G857" s="269">
        <v>0.10647</v>
      </c>
      <c r="H857" s="292" t="s">
        <v>3093</v>
      </c>
    </row>
    <row r="858" spans="2:8" outlineLevel="1" x14ac:dyDescent="0.35">
      <c r="B858" s="267" t="s">
        <v>1479</v>
      </c>
      <c r="C858" s="268" t="s">
        <v>2811</v>
      </c>
      <c r="D858" s="135" t="s">
        <v>3094</v>
      </c>
      <c r="E858" s="135"/>
      <c r="F858" s="135" t="s">
        <v>1434</v>
      </c>
      <c r="G858" s="269">
        <v>0.10647</v>
      </c>
      <c r="H858" s="292" t="s">
        <v>3095</v>
      </c>
    </row>
    <row r="859" spans="2:8" outlineLevel="1" x14ac:dyDescent="0.35">
      <c r="B859" s="267" t="s">
        <v>1479</v>
      </c>
      <c r="C859" s="268" t="s">
        <v>2811</v>
      </c>
      <c r="D859" s="135" t="s">
        <v>3096</v>
      </c>
      <c r="E859" s="135"/>
      <c r="F859" s="135" t="s">
        <v>1434</v>
      </c>
      <c r="G859" s="269">
        <v>0.16562000000000002</v>
      </c>
      <c r="H859" s="292" t="s">
        <v>3097</v>
      </c>
    </row>
    <row r="860" spans="2:8" outlineLevel="1" x14ac:dyDescent="0.35">
      <c r="B860" s="267" t="s">
        <v>1479</v>
      </c>
      <c r="C860" s="268" t="s">
        <v>2811</v>
      </c>
      <c r="D860" s="135" t="s">
        <v>3098</v>
      </c>
      <c r="E860" s="135"/>
      <c r="F860" s="135" t="s">
        <v>1434</v>
      </c>
      <c r="G860" s="269">
        <v>0.101738</v>
      </c>
      <c r="H860" s="292" t="s">
        <v>3099</v>
      </c>
    </row>
    <row r="861" spans="2:8" outlineLevel="1" x14ac:dyDescent="0.35">
      <c r="B861" s="267" t="s">
        <v>1479</v>
      </c>
      <c r="C861" s="268" t="s">
        <v>2811</v>
      </c>
      <c r="D861" s="135" t="s">
        <v>3100</v>
      </c>
      <c r="E861" s="135"/>
      <c r="F861" s="135" t="s">
        <v>1434</v>
      </c>
      <c r="G861" s="269">
        <v>0.101738</v>
      </c>
      <c r="H861" s="292" t="s">
        <v>3101</v>
      </c>
    </row>
    <row r="862" spans="2:8" outlineLevel="1" x14ac:dyDescent="0.35">
      <c r="B862" s="267" t="s">
        <v>1479</v>
      </c>
      <c r="C862" s="268" t="s">
        <v>2811</v>
      </c>
      <c r="D862" s="135" t="s">
        <v>3102</v>
      </c>
      <c r="E862" s="135"/>
      <c r="F862" s="135" t="s">
        <v>1434</v>
      </c>
      <c r="G862" s="269">
        <v>0.101738</v>
      </c>
      <c r="H862" s="292" t="s">
        <v>3103</v>
      </c>
    </row>
    <row r="863" spans="2:8" outlineLevel="1" x14ac:dyDescent="0.35">
      <c r="B863" s="267" t="s">
        <v>2398</v>
      </c>
      <c r="C863" s="268" t="s">
        <v>2399</v>
      </c>
      <c r="D863" s="135" t="s">
        <v>3104</v>
      </c>
      <c r="E863" s="135"/>
      <c r="F863" s="135" t="s">
        <v>1434</v>
      </c>
      <c r="G863" s="269">
        <v>0.21648900000000001</v>
      </c>
      <c r="H863" s="292" t="s">
        <v>3105</v>
      </c>
    </row>
    <row r="864" spans="2:8" outlineLevel="1" x14ac:dyDescent="0.35">
      <c r="B864" s="267" t="s">
        <v>1479</v>
      </c>
      <c r="C864" s="268" t="s">
        <v>2811</v>
      </c>
      <c r="D864" s="135" t="s">
        <v>3106</v>
      </c>
      <c r="E864" s="135"/>
      <c r="F864" s="135" t="s">
        <v>1434</v>
      </c>
      <c r="G864" s="269">
        <v>0.101738</v>
      </c>
      <c r="H864" s="292" t="s">
        <v>3107</v>
      </c>
    </row>
    <row r="865" spans="2:8" outlineLevel="1" x14ac:dyDescent="0.35">
      <c r="B865" s="267" t="s">
        <v>1479</v>
      </c>
      <c r="C865" s="268" t="s">
        <v>2811</v>
      </c>
      <c r="D865" s="135" t="s">
        <v>3108</v>
      </c>
      <c r="E865" s="135"/>
      <c r="F865" s="135" t="s">
        <v>1434</v>
      </c>
      <c r="G865" s="269">
        <v>0.101738</v>
      </c>
      <c r="H865" s="292" t="s">
        <v>3109</v>
      </c>
    </row>
    <row r="866" spans="2:8" outlineLevel="1" x14ac:dyDescent="0.35">
      <c r="B866" s="267" t="s">
        <v>1479</v>
      </c>
      <c r="C866" s="268" t="s">
        <v>2811</v>
      </c>
      <c r="D866" s="135" t="s">
        <v>3110</v>
      </c>
      <c r="E866" s="135"/>
      <c r="F866" s="135" t="s">
        <v>1434</v>
      </c>
      <c r="G866" s="269">
        <v>0.12894700000000001</v>
      </c>
      <c r="H866" s="292" t="s">
        <v>3111</v>
      </c>
    </row>
    <row r="867" spans="2:8" outlineLevel="1" x14ac:dyDescent="0.35">
      <c r="B867" s="267" t="s">
        <v>1479</v>
      </c>
      <c r="C867" s="268" t="s">
        <v>2811</v>
      </c>
      <c r="D867" s="135" t="s">
        <v>3112</v>
      </c>
      <c r="E867" s="135"/>
      <c r="F867" s="135" t="s">
        <v>1434</v>
      </c>
      <c r="G867" s="269">
        <v>0.12894700000000001</v>
      </c>
      <c r="H867" s="292" t="s">
        <v>3113</v>
      </c>
    </row>
    <row r="868" spans="2:8" outlineLevel="1" x14ac:dyDescent="0.35">
      <c r="B868" s="267" t="s">
        <v>1479</v>
      </c>
      <c r="C868" s="268" t="s">
        <v>2811</v>
      </c>
      <c r="D868" s="135" t="s">
        <v>3114</v>
      </c>
      <c r="E868" s="135"/>
      <c r="F868" s="135" t="s">
        <v>1434</v>
      </c>
      <c r="G868" s="269">
        <v>4.0222000000000008E-2</v>
      </c>
      <c r="H868" s="292" t="s">
        <v>3115</v>
      </c>
    </row>
    <row r="869" spans="2:8" outlineLevel="1" x14ac:dyDescent="0.35">
      <c r="B869" s="267" t="s">
        <v>1479</v>
      </c>
      <c r="C869" s="268" t="s">
        <v>2811</v>
      </c>
      <c r="D869" s="135" t="s">
        <v>3116</v>
      </c>
      <c r="E869" s="135"/>
      <c r="F869" s="135" t="s">
        <v>1434</v>
      </c>
      <c r="G869" s="269">
        <v>0.19164600000000001</v>
      </c>
      <c r="H869" s="292" t="s">
        <v>3117</v>
      </c>
    </row>
    <row r="870" spans="2:8" outlineLevel="1" x14ac:dyDescent="0.35">
      <c r="B870" s="267" t="s">
        <v>1479</v>
      </c>
      <c r="C870" s="268" t="s">
        <v>2811</v>
      </c>
      <c r="D870" s="135" t="s">
        <v>3118</v>
      </c>
      <c r="E870" s="135"/>
      <c r="F870" s="135" t="s">
        <v>1434</v>
      </c>
      <c r="G870" s="269">
        <v>0.19164600000000001</v>
      </c>
      <c r="H870" s="292" t="s">
        <v>3119</v>
      </c>
    </row>
    <row r="871" spans="2:8" outlineLevel="1" x14ac:dyDescent="0.35">
      <c r="B871" s="267" t="s">
        <v>2228</v>
      </c>
      <c r="C871" s="268" t="s">
        <v>3053</v>
      </c>
      <c r="D871" s="135" t="s">
        <v>3120</v>
      </c>
      <c r="E871" s="135"/>
      <c r="F871" s="135" t="s">
        <v>1434</v>
      </c>
      <c r="G871" s="269">
        <v>0.14787500000000001</v>
      </c>
      <c r="H871" s="292" t="s">
        <v>3121</v>
      </c>
    </row>
    <row r="872" spans="2:8" outlineLevel="1" x14ac:dyDescent="0.35">
      <c r="B872" s="267" t="s">
        <v>1479</v>
      </c>
      <c r="C872" s="268" t="s">
        <v>2811</v>
      </c>
      <c r="D872" s="135" t="s">
        <v>3122</v>
      </c>
      <c r="E872" s="135"/>
      <c r="F872" s="135" t="s">
        <v>1434</v>
      </c>
      <c r="G872" s="269">
        <v>0.19164600000000001</v>
      </c>
      <c r="H872" s="292" t="s">
        <v>3123</v>
      </c>
    </row>
    <row r="873" spans="2:8" outlineLevel="1" x14ac:dyDescent="0.35">
      <c r="B873" s="267" t="s">
        <v>1479</v>
      </c>
      <c r="C873" s="268" t="s">
        <v>2811</v>
      </c>
      <c r="D873" s="135" t="s">
        <v>3124</v>
      </c>
      <c r="E873" s="135"/>
      <c r="F873" s="135" t="s">
        <v>1434</v>
      </c>
      <c r="G873" s="269">
        <v>0.19164600000000001</v>
      </c>
      <c r="H873" s="292" t="s">
        <v>3125</v>
      </c>
    </row>
    <row r="874" spans="2:8" outlineLevel="1" x14ac:dyDescent="0.35">
      <c r="B874" s="267" t="s">
        <v>1479</v>
      </c>
      <c r="C874" s="268" t="s">
        <v>2811</v>
      </c>
      <c r="D874" s="135" t="s">
        <v>3126</v>
      </c>
      <c r="E874" s="135"/>
      <c r="F874" s="135" t="s">
        <v>1434</v>
      </c>
      <c r="G874" s="269">
        <v>0.11711700000000001</v>
      </c>
      <c r="H874" s="292" t="s">
        <v>3127</v>
      </c>
    </row>
    <row r="875" spans="2:8" outlineLevel="1" x14ac:dyDescent="0.35">
      <c r="B875" s="267" t="s">
        <v>2228</v>
      </c>
      <c r="C875" s="268" t="s">
        <v>3053</v>
      </c>
      <c r="D875" s="135" t="s">
        <v>3128</v>
      </c>
      <c r="E875" s="135"/>
      <c r="F875" s="135" t="s">
        <v>1434</v>
      </c>
      <c r="G875" s="269">
        <v>0.14787500000000001</v>
      </c>
      <c r="H875" s="292" t="s">
        <v>3129</v>
      </c>
    </row>
    <row r="876" spans="2:8" outlineLevel="1" x14ac:dyDescent="0.35">
      <c r="B876" s="267" t="s">
        <v>1479</v>
      </c>
      <c r="C876" s="268" t="s">
        <v>2811</v>
      </c>
      <c r="D876" s="135" t="s">
        <v>3130</v>
      </c>
      <c r="E876" s="135"/>
      <c r="F876" s="135" t="s">
        <v>1434</v>
      </c>
      <c r="G876" s="269">
        <v>0.11711700000000001</v>
      </c>
      <c r="H876" s="292" t="s">
        <v>3131</v>
      </c>
    </row>
    <row r="877" spans="2:8" outlineLevel="1" x14ac:dyDescent="0.35">
      <c r="B877" s="267" t="s">
        <v>1479</v>
      </c>
      <c r="C877" s="268" t="s">
        <v>2811</v>
      </c>
      <c r="D877" s="135" t="s">
        <v>3132</v>
      </c>
      <c r="E877" s="135"/>
      <c r="F877" s="135" t="s">
        <v>1434</v>
      </c>
      <c r="G877" s="269">
        <v>0.11711700000000001</v>
      </c>
      <c r="H877" s="292" t="s">
        <v>3133</v>
      </c>
    </row>
    <row r="878" spans="2:8" outlineLevel="1" x14ac:dyDescent="0.35">
      <c r="B878" s="267" t="s">
        <v>1479</v>
      </c>
      <c r="C878" s="268" t="s">
        <v>2811</v>
      </c>
      <c r="D878" s="135" t="s">
        <v>3134</v>
      </c>
      <c r="E878" s="135"/>
      <c r="F878" s="135" t="s">
        <v>1434</v>
      </c>
      <c r="G878" s="269">
        <v>0.11711700000000001</v>
      </c>
      <c r="H878" s="292" t="s">
        <v>3135</v>
      </c>
    </row>
    <row r="879" spans="2:8" outlineLevel="1" x14ac:dyDescent="0.35">
      <c r="B879" s="267" t="s">
        <v>1479</v>
      </c>
      <c r="C879" s="268" t="s">
        <v>2811</v>
      </c>
      <c r="D879" s="135" t="s">
        <v>3136</v>
      </c>
      <c r="E879" s="135"/>
      <c r="F879" s="135" t="s">
        <v>1434</v>
      </c>
      <c r="G879" s="269">
        <v>0.16088800000000003</v>
      </c>
      <c r="H879" s="292" t="s">
        <v>3137</v>
      </c>
    </row>
    <row r="880" spans="2:8" outlineLevel="1" x14ac:dyDescent="0.35">
      <c r="B880" s="267" t="s">
        <v>1479</v>
      </c>
      <c r="C880" s="268" t="s">
        <v>2811</v>
      </c>
      <c r="D880" s="135" t="s">
        <v>3138</v>
      </c>
      <c r="E880" s="135"/>
      <c r="F880" s="135" t="s">
        <v>1434</v>
      </c>
      <c r="G880" s="269">
        <v>0.121849</v>
      </c>
      <c r="H880" s="292" t="s">
        <v>3139</v>
      </c>
    </row>
    <row r="881" spans="2:8" outlineLevel="1" x14ac:dyDescent="0.35">
      <c r="B881" s="267" t="s">
        <v>1479</v>
      </c>
      <c r="C881" s="268" t="s">
        <v>3140</v>
      </c>
      <c r="D881" s="135" t="s">
        <v>3141</v>
      </c>
      <c r="E881" s="135"/>
      <c r="F881" s="135" t="s">
        <v>1434</v>
      </c>
      <c r="G881" s="269">
        <v>1.1546080000000001</v>
      </c>
      <c r="H881" s="292" t="s">
        <v>3142</v>
      </c>
    </row>
    <row r="882" spans="2:8" outlineLevel="1" x14ac:dyDescent="0.35">
      <c r="B882" s="267" t="s">
        <v>2228</v>
      </c>
      <c r="C882" s="268" t="s">
        <v>3053</v>
      </c>
      <c r="D882" s="135" t="s">
        <v>3143</v>
      </c>
      <c r="E882" s="135"/>
      <c r="F882" s="135" t="s">
        <v>1434</v>
      </c>
      <c r="G882" s="269">
        <v>0.151424</v>
      </c>
      <c r="H882" s="292" t="s">
        <v>3144</v>
      </c>
    </row>
    <row r="883" spans="2:8" outlineLevel="1" x14ac:dyDescent="0.35">
      <c r="B883" s="267" t="s">
        <v>1479</v>
      </c>
      <c r="C883" s="268" t="s">
        <v>3140</v>
      </c>
      <c r="D883" s="135" t="s">
        <v>3145</v>
      </c>
      <c r="E883" s="135"/>
      <c r="F883" s="135" t="s">
        <v>1434</v>
      </c>
      <c r="G883" s="269">
        <v>1.1546080000000001</v>
      </c>
      <c r="H883" s="292" t="s">
        <v>3146</v>
      </c>
    </row>
    <row r="884" spans="2:8" outlineLevel="1" x14ac:dyDescent="0.35">
      <c r="B884" s="267" t="s">
        <v>1479</v>
      </c>
      <c r="C884" s="268" t="s">
        <v>3140</v>
      </c>
      <c r="D884" s="135" t="s">
        <v>3147</v>
      </c>
      <c r="E884" s="135"/>
      <c r="F884" s="135" t="s">
        <v>1434</v>
      </c>
      <c r="G884" s="269">
        <v>1.1546080000000001</v>
      </c>
      <c r="H884" s="292" t="s">
        <v>3148</v>
      </c>
    </row>
    <row r="885" spans="2:8" outlineLevel="1" x14ac:dyDescent="0.35">
      <c r="B885" s="267" t="s">
        <v>1479</v>
      </c>
      <c r="C885" s="268" t="s">
        <v>3140</v>
      </c>
      <c r="D885" s="135" t="s">
        <v>3149</v>
      </c>
      <c r="E885" s="135"/>
      <c r="F885" s="135" t="s">
        <v>1434</v>
      </c>
      <c r="G885" s="269">
        <v>1.1546080000000001</v>
      </c>
      <c r="H885" s="292" t="s">
        <v>3150</v>
      </c>
    </row>
    <row r="886" spans="2:8" outlineLevel="1" x14ac:dyDescent="0.35">
      <c r="B886" s="267" t="s">
        <v>1479</v>
      </c>
      <c r="C886" s="268" t="s">
        <v>3140</v>
      </c>
      <c r="D886" s="135" t="s">
        <v>3151</v>
      </c>
      <c r="E886" s="135"/>
      <c r="F886" s="135" t="s">
        <v>1434</v>
      </c>
      <c r="G886" s="269">
        <v>1.1546080000000001</v>
      </c>
      <c r="H886" s="292" t="s">
        <v>3152</v>
      </c>
    </row>
    <row r="887" spans="2:8" outlineLevel="1" x14ac:dyDescent="0.35">
      <c r="B887" s="267" t="s">
        <v>1479</v>
      </c>
      <c r="C887" s="268" t="s">
        <v>3140</v>
      </c>
      <c r="D887" s="135" t="s">
        <v>3153</v>
      </c>
      <c r="E887" s="135"/>
      <c r="F887" s="135" t="s">
        <v>1434</v>
      </c>
      <c r="G887" s="269">
        <v>0.66011400000000009</v>
      </c>
      <c r="H887" s="292" t="s">
        <v>3154</v>
      </c>
    </row>
    <row r="888" spans="2:8" outlineLevel="1" x14ac:dyDescent="0.35">
      <c r="B888" s="267" t="s">
        <v>1479</v>
      </c>
      <c r="C888" s="268" t="s">
        <v>3140</v>
      </c>
      <c r="D888" s="135" t="s">
        <v>3155</v>
      </c>
      <c r="E888" s="135"/>
      <c r="F888" s="135" t="s">
        <v>1434</v>
      </c>
      <c r="G888" s="269">
        <v>0.66011400000000009</v>
      </c>
      <c r="H888" s="292" t="s">
        <v>3156</v>
      </c>
    </row>
    <row r="889" spans="2:8" outlineLevel="1" x14ac:dyDescent="0.35">
      <c r="B889" s="267" t="s">
        <v>1479</v>
      </c>
      <c r="C889" s="268" t="s">
        <v>3140</v>
      </c>
      <c r="D889" s="135" t="s">
        <v>3157</v>
      </c>
      <c r="E889" s="135"/>
      <c r="F889" s="135" t="s">
        <v>1434</v>
      </c>
      <c r="G889" s="269">
        <v>0.73109400000000002</v>
      </c>
      <c r="H889" s="292" t="s">
        <v>3158</v>
      </c>
    </row>
    <row r="890" spans="2:8" outlineLevel="1" x14ac:dyDescent="0.35">
      <c r="B890" s="267" t="s">
        <v>1479</v>
      </c>
      <c r="C890" s="268" t="s">
        <v>3140</v>
      </c>
      <c r="D890" s="135" t="s">
        <v>3159</v>
      </c>
      <c r="E890" s="135"/>
      <c r="F890" s="135" t="s">
        <v>1434</v>
      </c>
      <c r="G890" s="269">
        <v>0.73109400000000002</v>
      </c>
      <c r="H890" s="292" t="s">
        <v>3160</v>
      </c>
    </row>
    <row r="891" spans="2:8" outlineLevel="1" x14ac:dyDescent="0.35">
      <c r="B891" s="267" t="s">
        <v>1479</v>
      </c>
      <c r="C891" s="268" t="s">
        <v>3140</v>
      </c>
      <c r="D891" s="135" t="s">
        <v>3161</v>
      </c>
      <c r="E891" s="135"/>
      <c r="F891" s="135" t="s">
        <v>1434</v>
      </c>
      <c r="G891" s="269">
        <v>0.73109400000000002</v>
      </c>
      <c r="H891" s="292" t="s">
        <v>3162</v>
      </c>
    </row>
    <row r="892" spans="2:8" outlineLevel="1" x14ac:dyDescent="0.35">
      <c r="B892" s="267" t="s">
        <v>1479</v>
      </c>
      <c r="C892" s="268" t="s">
        <v>3140</v>
      </c>
      <c r="D892" s="135" t="s">
        <v>3163</v>
      </c>
      <c r="E892" s="135"/>
      <c r="F892" s="135" t="s">
        <v>1434</v>
      </c>
      <c r="G892" s="269">
        <v>0.73109400000000002</v>
      </c>
      <c r="H892" s="292" t="s">
        <v>3164</v>
      </c>
    </row>
    <row r="893" spans="2:8" outlineLevel="1" x14ac:dyDescent="0.35">
      <c r="B893" s="267" t="s">
        <v>1479</v>
      </c>
      <c r="C893" s="268" t="s">
        <v>3140</v>
      </c>
      <c r="D893" s="135" t="s">
        <v>3165</v>
      </c>
      <c r="E893" s="135"/>
      <c r="F893" s="135" t="s">
        <v>1434</v>
      </c>
      <c r="G893" s="269">
        <v>0.73109400000000002</v>
      </c>
      <c r="H893" s="292" t="s">
        <v>3166</v>
      </c>
    </row>
    <row r="894" spans="2:8" outlineLevel="1" x14ac:dyDescent="0.35">
      <c r="B894" s="267" t="s">
        <v>1479</v>
      </c>
      <c r="C894" s="268" t="s">
        <v>3140</v>
      </c>
      <c r="D894" s="135" t="s">
        <v>3167</v>
      </c>
      <c r="E894" s="135"/>
      <c r="F894" s="135" t="s">
        <v>1434</v>
      </c>
      <c r="G894" s="269">
        <v>0.73109400000000002</v>
      </c>
      <c r="H894" s="292" t="s">
        <v>3168</v>
      </c>
    </row>
    <row r="895" spans="2:8" outlineLevel="1" x14ac:dyDescent="0.35">
      <c r="B895" s="267" t="s">
        <v>1479</v>
      </c>
      <c r="C895" s="268" t="s">
        <v>3140</v>
      </c>
      <c r="D895" s="135" t="s">
        <v>3169</v>
      </c>
      <c r="E895" s="135"/>
      <c r="F895" s="135" t="s">
        <v>1434</v>
      </c>
      <c r="G895" s="269">
        <v>1.319045</v>
      </c>
      <c r="H895" s="292" t="s">
        <v>3170</v>
      </c>
    </row>
    <row r="896" spans="2:8" outlineLevel="1" x14ac:dyDescent="0.35">
      <c r="B896" s="267" t="s">
        <v>1479</v>
      </c>
      <c r="C896" s="268" t="s">
        <v>3140</v>
      </c>
      <c r="D896" s="135" t="s">
        <v>3171</v>
      </c>
      <c r="E896" s="135"/>
      <c r="F896" s="135" t="s">
        <v>1434</v>
      </c>
      <c r="G896" s="269">
        <v>1.319045</v>
      </c>
      <c r="H896" s="292" t="s">
        <v>3172</v>
      </c>
    </row>
    <row r="897" spans="2:8" outlineLevel="1" x14ac:dyDescent="0.35">
      <c r="B897" s="267" t="s">
        <v>1479</v>
      </c>
      <c r="C897" s="268" t="s">
        <v>3140</v>
      </c>
      <c r="D897" s="135" t="s">
        <v>3173</v>
      </c>
      <c r="E897" s="135"/>
      <c r="F897" s="135" t="s">
        <v>1434</v>
      </c>
      <c r="G897" s="269">
        <v>1.319045</v>
      </c>
      <c r="H897" s="292" t="s">
        <v>3174</v>
      </c>
    </row>
    <row r="898" spans="2:8" outlineLevel="1" x14ac:dyDescent="0.35">
      <c r="B898" s="267" t="s">
        <v>1479</v>
      </c>
      <c r="C898" s="268" t="s">
        <v>3140</v>
      </c>
      <c r="D898" s="135" t="s">
        <v>3175</v>
      </c>
      <c r="E898" s="135"/>
      <c r="F898" s="135" t="s">
        <v>1434</v>
      </c>
      <c r="G898" s="269">
        <v>1.319045</v>
      </c>
      <c r="H898" s="292" t="s">
        <v>3176</v>
      </c>
    </row>
    <row r="899" spans="2:8" outlineLevel="1" x14ac:dyDescent="0.35">
      <c r="B899" s="267" t="s">
        <v>1479</v>
      </c>
      <c r="C899" s="268" t="s">
        <v>3140</v>
      </c>
      <c r="D899" s="135" t="s">
        <v>3177</v>
      </c>
      <c r="E899" s="135"/>
      <c r="F899" s="135" t="s">
        <v>1434</v>
      </c>
      <c r="G899" s="269">
        <v>1.319045</v>
      </c>
      <c r="H899" s="292" t="s">
        <v>3178</v>
      </c>
    </row>
    <row r="900" spans="2:8" outlineLevel="1" x14ac:dyDescent="0.35">
      <c r="B900" s="267" t="s">
        <v>1479</v>
      </c>
      <c r="C900" s="268" t="s">
        <v>3140</v>
      </c>
      <c r="D900" s="135" t="s">
        <v>3179</v>
      </c>
      <c r="E900" s="135"/>
      <c r="F900" s="135" t="s">
        <v>1434</v>
      </c>
      <c r="G900" s="269">
        <v>1.319045</v>
      </c>
      <c r="H900" s="292" t="s">
        <v>3180</v>
      </c>
    </row>
    <row r="901" spans="2:8" outlineLevel="1" x14ac:dyDescent="0.35">
      <c r="B901" s="267" t="s">
        <v>1423</v>
      </c>
      <c r="C901" s="268" t="s">
        <v>2412</v>
      </c>
      <c r="D901" s="135" t="s">
        <v>3181</v>
      </c>
      <c r="E901" s="135"/>
      <c r="F901" s="135" t="s">
        <v>1434</v>
      </c>
      <c r="G901" s="269">
        <v>0.17153499999999999</v>
      </c>
      <c r="H901" s="292" t="s">
        <v>3182</v>
      </c>
    </row>
    <row r="902" spans="2:8" outlineLevel="1" x14ac:dyDescent="0.35">
      <c r="B902" s="267" t="s">
        <v>1423</v>
      </c>
      <c r="C902" s="268" t="s">
        <v>2412</v>
      </c>
      <c r="D902" s="135" t="s">
        <v>3183</v>
      </c>
      <c r="E902" s="135"/>
      <c r="F902" s="135" t="s">
        <v>1434</v>
      </c>
      <c r="G902" s="269">
        <v>0.17153499999999999</v>
      </c>
      <c r="H902" s="292" t="s">
        <v>3184</v>
      </c>
    </row>
    <row r="903" spans="2:8" outlineLevel="1" x14ac:dyDescent="0.35">
      <c r="B903" s="267" t="s">
        <v>1423</v>
      </c>
      <c r="C903" s="268" t="s">
        <v>2412</v>
      </c>
      <c r="D903" s="135" t="s">
        <v>3185</v>
      </c>
      <c r="E903" s="135"/>
      <c r="F903" s="135" t="s">
        <v>1434</v>
      </c>
      <c r="G903" s="269">
        <v>0.17153499999999999</v>
      </c>
      <c r="H903" s="292" t="s">
        <v>3186</v>
      </c>
    </row>
    <row r="904" spans="2:8" outlineLevel="1" x14ac:dyDescent="0.35">
      <c r="B904" s="267" t="s">
        <v>1423</v>
      </c>
      <c r="C904" s="268" t="s">
        <v>2412</v>
      </c>
      <c r="D904" s="135" t="s">
        <v>3187</v>
      </c>
      <c r="E904" s="135"/>
      <c r="F904" s="135" t="s">
        <v>1434</v>
      </c>
      <c r="G904" s="269">
        <v>0.17153499999999999</v>
      </c>
      <c r="H904" s="292" t="s">
        <v>3188</v>
      </c>
    </row>
    <row r="905" spans="2:8" outlineLevel="1" x14ac:dyDescent="0.35">
      <c r="B905" s="267" t="s">
        <v>1423</v>
      </c>
      <c r="C905" s="268" t="s">
        <v>2412</v>
      </c>
      <c r="D905" s="135" t="s">
        <v>3189</v>
      </c>
      <c r="E905" s="135"/>
      <c r="F905" s="135" t="s">
        <v>1434</v>
      </c>
      <c r="G905" s="269">
        <v>0.30284800000000001</v>
      </c>
      <c r="H905" s="292" t="s">
        <v>3190</v>
      </c>
    </row>
    <row r="906" spans="2:8" outlineLevel="1" x14ac:dyDescent="0.35">
      <c r="B906" s="267" t="s">
        <v>1423</v>
      </c>
      <c r="C906" s="268" t="s">
        <v>2412</v>
      </c>
      <c r="D906" s="135" t="s">
        <v>3191</v>
      </c>
      <c r="E906" s="135"/>
      <c r="F906" s="135" t="s">
        <v>1434</v>
      </c>
      <c r="G906" s="269">
        <v>0.30284800000000001</v>
      </c>
      <c r="H906" s="292" t="s">
        <v>3192</v>
      </c>
    </row>
    <row r="907" spans="2:8" outlineLevel="1" x14ac:dyDescent="0.35">
      <c r="B907" s="267" t="s">
        <v>1423</v>
      </c>
      <c r="C907" s="268" t="s">
        <v>2412</v>
      </c>
      <c r="D907" s="135" t="s">
        <v>3193</v>
      </c>
      <c r="E907" s="135"/>
      <c r="F907" s="135" t="s">
        <v>1434</v>
      </c>
      <c r="G907" s="269">
        <v>0.30284800000000001</v>
      </c>
      <c r="H907" s="292" t="s">
        <v>3194</v>
      </c>
    </row>
    <row r="908" spans="2:8" outlineLevel="1" x14ac:dyDescent="0.35">
      <c r="B908" s="267" t="s">
        <v>1479</v>
      </c>
      <c r="C908" s="268" t="s">
        <v>3140</v>
      </c>
      <c r="D908" s="135" t="s">
        <v>3195</v>
      </c>
      <c r="E908" s="135"/>
      <c r="F908" s="135" t="s">
        <v>1434</v>
      </c>
      <c r="G908" s="269">
        <v>0.59031699999999998</v>
      </c>
      <c r="H908" s="292" t="s">
        <v>3196</v>
      </c>
    </row>
    <row r="909" spans="2:8" outlineLevel="1" x14ac:dyDescent="0.35">
      <c r="B909" s="267" t="s">
        <v>1423</v>
      </c>
      <c r="C909" s="268" t="s">
        <v>2412</v>
      </c>
      <c r="D909" s="135" t="s">
        <v>3197</v>
      </c>
      <c r="E909" s="135"/>
      <c r="F909" s="135" t="s">
        <v>1434</v>
      </c>
      <c r="G909" s="269">
        <v>0.30284800000000001</v>
      </c>
      <c r="H909" s="292" t="s">
        <v>3198</v>
      </c>
    </row>
    <row r="910" spans="2:8" outlineLevel="1" x14ac:dyDescent="0.35">
      <c r="B910" s="267" t="s">
        <v>1423</v>
      </c>
      <c r="C910" s="268" t="s">
        <v>3199</v>
      </c>
      <c r="D910" s="135" t="s">
        <v>3200</v>
      </c>
      <c r="E910" s="135"/>
      <c r="F910" s="135" t="s">
        <v>1434</v>
      </c>
      <c r="G910" s="269">
        <v>0.77131600000000011</v>
      </c>
      <c r="H910" s="292" t="s">
        <v>3201</v>
      </c>
    </row>
    <row r="911" spans="2:8" outlineLevel="1" x14ac:dyDescent="0.35">
      <c r="B911" s="267" t="s">
        <v>1423</v>
      </c>
      <c r="C911" s="268" t="s">
        <v>3199</v>
      </c>
      <c r="D911" s="135" t="s">
        <v>3202</v>
      </c>
      <c r="E911" s="135"/>
      <c r="F911" s="135" t="s">
        <v>1434</v>
      </c>
      <c r="G911" s="269">
        <v>0.77131600000000011</v>
      </c>
      <c r="H911" s="292" t="s">
        <v>3203</v>
      </c>
    </row>
    <row r="912" spans="2:8" outlineLevel="1" x14ac:dyDescent="0.35">
      <c r="B912" s="267" t="s">
        <v>1479</v>
      </c>
      <c r="C912" s="268" t="s">
        <v>3140</v>
      </c>
      <c r="D912" s="135" t="s">
        <v>3204</v>
      </c>
      <c r="E912" s="135"/>
      <c r="F912" s="135" t="s">
        <v>1434</v>
      </c>
      <c r="G912" s="269">
        <v>0.59031699999999998</v>
      </c>
      <c r="H912" s="292" t="s">
        <v>3205</v>
      </c>
    </row>
    <row r="913" spans="2:8" outlineLevel="1" x14ac:dyDescent="0.35">
      <c r="B913" s="267" t="s">
        <v>1479</v>
      </c>
      <c r="C913" s="268" t="s">
        <v>3140</v>
      </c>
      <c r="D913" s="135" t="s">
        <v>3206</v>
      </c>
      <c r="E913" s="135"/>
      <c r="F913" s="135" t="s">
        <v>1434</v>
      </c>
      <c r="G913" s="269">
        <v>0.59031699999999998</v>
      </c>
      <c r="H913" s="292" t="s">
        <v>3207</v>
      </c>
    </row>
    <row r="914" spans="2:8" outlineLevel="1" x14ac:dyDescent="0.35">
      <c r="B914" s="267" t="s">
        <v>1479</v>
      </c>
      <c r="C914" s="268" t="s">
        <v>3140</v>
      </c>
      <c r="D914" s="135" t="s">
        <v>3208</v>
      </c>
      <c r="E914" s="135"/>
      <c r="F914" s="135" t="s">
        <v>1434</v>
      </c>
      <c r="G914" s="269">
        <v>0.59031699999999998</v>
      </c>
      <c r="H914" s="292" t="s">
        <v>3209</v>
      </c>
    </row>
    <row r="915" spans="2:8" outlineLevel="1" x14ac:dyDescent="0.35">
      <c r="B915" s="267" t="s">
        <v>1479</v>
      </c>
      <c r="C915" s="268" t="s">
        <v>3140</v>
      </c>
      <c r="D915" s="135" t="s">
        <v>3210</v>
      </c>
      <c r="E915" s="135"/>
      <c r="F915" s="135" t="s">
        <v>1434</v>
      </c>
      <c r="G915" s="269">
        <v>0.59031699999999998</v>
      </c>
      <c r="H915" s="292" t="s">
        <v>3211</v>
      </c>
    </row>
    <row r="916" spans="2:8" outlineLevel="1" x14ac:dyDescent="0.35">
      <c r="B916" s="267" t="s">
        <v>1479</v>
      </c>
      <c r="C916" s="268" t="s">
        <v>3140</v>
      </c>
      <c r="D916" s="135" t="s">
        <v>3212</v>
      </c>
      <c r="E916" s="135"/>
      <c r="F916" s="135" t="s">
        <v>1434</v>
      </c>
      <c r="G916" s="269">
        <v>0.59031699999999998</v>
      </c>
      <c r="H916" s="292" t="s">
        <v>3213</v>
      </c>
    </row>
    <row r="917" spans="2:8" outlineLevel="1" x14ac:dyDescent="0.35">
      <c r="B917" s="267" t="s">
        <v>1479</v>
      </c>
      <c r="C917" s="268" t="s">
        <v>3140</v>
      </c>
      <c r="D917" s="135" t="s">
        <v>3214</v>
      </c>
      <c r="E917" s="135"/>
      <c r="F917" s="135" t="s">
        <v>1434</v>
      </c>
      <c r="G917" s="269">
        <v>0.59031699999999998</v>
      </c>
      <c r="H917" s="292" t="s">
        <v>3215</v>
      </c>
    </row>
    <row r="918" spans="2:8" outlineLevel="1" x14ac:dyDescent="0.35">
      <c r="B918" s="267" t="s">
        <v>1479</v>
      </c>
      <c r="C918" s="268" t="s">
        <v>3140</v>
      </c>
      <c r="D918" s="135" t="s">
        <v>3216</v>
      </c>
      <c r="E918" s="135"/>
      <c r="F918" s="135" t="s">
        <v>1434</v>
      </c>
      <c r="G918" s="269">
        <v>0.59031699999999998</v>
      </c>
      <c r="H918" s="292" t="s">
        <v>3217</v>
      </c>
    </row>
    <row r="919" spans="2:8" outlineLevel="1" x14ac:dyDescent="0.35">
      <c r="B919" s="267" t="s">
        <v>1479</v>
      </c>
      <c r="C919" s="268" t="s">
        <v>3140</v>
      </c>
      <c r="D919" s="135" t="s">
        <v>3218</v>
      </c>
      <c r="E919" s="135"/>
      <c r="F919" s="135" t="s">
        <v>1434</v>
      </c>
      <c r="G919" s="269">
        <v>0.59031699999999998</v>
      </c>
      <c r="H919" s="292" t="s">
        <v>3219</v>
      </c>
    </row>
    <row r="920" spans="2:8" outlineLevel="1" x14ac:dyDescent="0.35">
      <c r="B920" s="267" t="s">
        <v>1479</v>
      </c>
      <c r="C920" s="268" t="s">
        <v>3140</v>
      </c>
      <c r="D920" s="135" t="s">
        <v>3220</v>
      </c>
      <c r="E920" s="135"/>
      <c r="F920" s="135" t="s">
        <v>1434</v>
      </c>
      <c r="G920" s="269">
        <v>0.59031699999999998</v>
      </c>
      <c r="H920" s="292" t="s">
        <v>3221</v>
      </c>
    </row>
    <row r="921" spans="2:8" outlineLevel="1" x14ac:dyDescent="0.35">
      <c r="B921" s="267" t="s">
        <v>1479</v>
      </c>
      <c r="C921" s="268" t="s">
        <v>3140</v>
      </c>
      <c r="D921" s="135" t="s">
        <v>3222</v>
      </c>
      <c r="E921" s="135"/>
      <c r="F921" s="135" t="s">
        <v>1434</v>
      </c>
      <c r="G921" s="269">
        <v>0.246064</v>
      </c>
      <c r="H921" s="292" t="s">
        <v>3223</v>
      </c>
    </row>
    <row r="922" spans="2:8" outlineLevel="1" x14ac:dyDescent="0.35">
      <c r="B922" s="267" t="s">
        <v>1479</v>
      </c>
      <c r="C922" s="268" t="s">
        <v>3140</v>
      </c>
      <c r="D922" s="135" t="s">
        <v>3224</v>
      </c>
      <c r="E922" s="135"/>
      <c r="F922" s="135" t="s">
        <v>1434</v>
      </c>
      <c r="G922" s="269">
        <v>0.246064</v>
      </c>
      <c r="H922" s="292" t="s">
        <v>3225</v>
      </c>
    </row>
    <row r="923" spans="2:8" outlineLevel="1" x14ac:dyDescent="0.35">
      <c r="B923" s="267" t="s">
        <v>2398</v>
      </c>
      <c r="C923" s="268" t="s">
        <v>2399</v>
      </c>
      <c r="D923" s="135" t="s">
        <v>3226</v>
      </c>
      <c r="E923" s="135"/>
      <c r="F923" s="135" t="s">
        <v>1434</v>
      </c>
      <c r="G923" s="269">
        <v>9.8189000000000012E-2</v>
      </c>
      <c r="H923" s="292" t="s">
        <v>3227</v>
      </c>
    </row>
    <row r="924" spans="2:8" outlineLevel="1" x14ac:dyDescent="0.35">
      <c r="B924" s="267" t="s">
        <v>1479</v>
      </c>
      <c r="C924" s="268" t="s">
        <v>3140</v>
      </c>
      <c r="D924" s="135" t="s">
        <v>3228</v>
      </c>
      <c r="E924" s="135"/>
      <c r="F924" s="135" t="s">
        <v>1434</v>
      </c>
      <c r="G924" s="269">
        <v>0.246064</v>
      </c>
      <c r="H924" s="292" t="s">
        <v>3229</v>
      </c>
    </row>
    <row r="925" spans="2:8" outlineLevel="1" x14ac:dyDescent="0.35">
      <c r="B925" s="267" t="s">
        <v>1479</v>
      </c>
      <c r="C925" s="268" t="s">
        <v>3140</v>
      </c>
      <c r="D925" s="135" t="s">
        <v>3230</v>
      </c>
      <c r="E925" s="135"/>
      <c r="F925" s="135" t="s">
        <v>1434</v>
      </c>
      <c r="G925" s="269">
        <v>0.246064</v>
      </c>
      <c r="H925" s="292" t="s">
        <v>3231</v>
      </c>
    </row>
    <row r="926" spans="2:8" outlineLevel="1" x14ac:dyDescent="0.35">
      <c r="B926" s="267" t="s">
        <v>1479</v>
      </c>
      <c r="C926" s="268" t="s">
        <v>3140</v>
      </c>
      <c r="D926" s="135" t="s">
        <v>3232</v>
      </c>
      <c r="E926" s="135"/>
      <c r="F926" s="135" t="s">
        <v>1434</v>
      </c>
      <c r="G926" s="269">
        <v>0.246064</v>
      </c>
      <c r="H926" s="292" t="s">
        <v>3233</v>
      </c>
    </row>
    <row r="927" spans="2:8" outlineLevel="1" x14ac:dyDescent="0.35">
      <c r="B927" s="267" t="s">
        <v>1479</v>
      </c>
      <c r="C927" s="268" t="s">
        <v>3140</v>
      </c>
      <c r="D927" s="135" t="s">
        <v>3234</v>
      </c>
      <c r="E927" s="135"/>
      <c r="F927" s="135" t="s">
        <v>1434</v>
      </c>
      <c r="G927" s="269">
        <v>0.246064</v>
      </c>
      <c r="H927" s="292" t="s">
        <v>3235</v>
      </c>
    </row>
    <row r="928" spans="2:8" outlineLevel="1" x14ac:dyDescent="0.35">
      <c r="B928" s="267" t="s">
        <v>2398</v>
      </c>
      <c r="C928" s="268" t="s">
        <v>2399</v>
      </c>
      <c r="D928" s="135" t="s">
        <v>3236</v>
      </c>
      <c r="E928" s="135"/>
      <c r="F928" s="135" t="s">
        <v>1434</v>
      </c>
      <c r="G928" s="269">
        <v>9.8189000000000012E-2</v>
      </c>
      <c r="H928" s="292" t="s">
        <v>3237</v>
      </c>
    </row>
    <row r="929" spans="2:8" outlineLevel="1" x14ac:dyDescent="0.35">
      <c r="B929" s="267" t="s">
        <v>2398</v>
      </c>
      <c r="C929" s="268" t="s">
        <v>2399</v>
      </c>
      <c r="D929" s="135" t="s">
        <v>3238</v>
      </c>
      <c r="E929" s="135"/>
      <c r="F929" s="135" t="s">
        <v>1434</v>
      </c>
      <c r="G929" s="269">
        <v>8.3992999999999998E-2</v>
      </c>
      <c r="H929" s="292" t="s">
        <v>3239</v>
      </c>
    </row>
    <row r="930" spans="2:8" outlineLevel="1" x14ac:dyDescent="0.35">
      <c r="B930" s="267" t="s">
        <v>2398</v>
      </c>
      <c r="C930" s="268" t="s">
        <v>2399</v>
      </c>
      <c r="D930" s="135" t="s">
        <v>3240</v>
      </c>
      <c r="E930" s="135"/>
      <c r="F930" s="135" t="s">
        <v>1434</v>
      </c>
      <c r="G930" s="269">
        <v>8.3992999999999998E-2</v>
      </c>
      <c r="H930" s="292" t="s">
        <v>3241</v>
      </c>
    </row>
    <row r="931" spans="2:8" outlineLevel="1" x14ac:dyDescent="0.35">
      <c r="B931" s="267" t="s">
        <v>2398</v>
      </c>
      <c r="C931" s="268" t="s">
        <v>2399</v>
      </c>
      <c r="D931" s="135" t="s">
        <v>3242</v>
      </c>
      <c r="E931" s="135"/>
      <c r="F931" s="135" t="s">
        <v>1434</v>
      </c>
      <c r="G931" s="269">
        <v>8.0444000000000015E-2</v>
      </c>
      <c r="H931" s="292" t="s">
        <v>3243</v>
      </c>
    </row>
    <row r="932" spans="2:8" outlineLevel="1" x14ac:dyDescent="0.35">
      <c r="B932" s="267" t="s">
        <v>2398</v>
      </c>
      <c r="C932" s="268" t="s">
        <v>2399</v>
      </c>
      <c r="D932" s="135" t="s">
        <v>3244</v>
      </c>
      <c r="E932" s="135"/>
      <c r="F932" s="135" t="s">
        <v>1434</v>
      </c>
      <c r="G932" s="269">
        <v>0.12894700000000001</v>
      </c>
      <c r="H932" s="292" t="s">
        <v>3245</v>
      </c>
    </row>
    <row r="933" spans="2:8" outlineLevel="1" x14ac:dyDescent="0.35">
      <c r="B933" s="267" t="s">
        <v>1479</v>
      </c>
      <c r="C933" s="268" t="s">
        <v>3140</v>
      </c>
      <c r="D933" s="135" t="s">
        <v>3246</v>
      </c>
      <c r="E933" s="135"/>
      <c r="F933" s="135" t="s">
        <v>1434</v>
      </c>
      <c r="G933" s="269">
        <v>0.246064</v>
      </c>
      <c r="H933" s="292" t="s">
        <v>3247</v>
      </c>
    </row>
    <row r="934" spans="2:8" outlineLevel="1" x14ac:dyDescent="0.35">
      <c r="B934" s="267" t="s">
        <v>2398</v>
      </c>
      <c r="C934" s="268" t="s">
        <v>3248</v>
      </c>
      <c r="D934" s="135" t="s">
        <v>3249</v>
      </c>
      <c r="E934" s="135"/>
      <c r="F934" s="135" t="s">
        <v>1434</v>
      </c>
      <c r="G934" s="269">
        <v>0.183365</v>
      </c>
      <c r="H934" s="292" t="s">
        <v>3250</v>
      </c>
    </row>
    <row r="935" spans="2:8" outlineLevel="1" x14ac:dyDescent="0.35">
      <c r="B935" s="267" t="s">
        <v>2398</v>
      </c>
      <c r="C935" s="268" t="s">
        <v>3248</v>
      </c>
      <c r="D935" s="135" t="s">
        <v>3251</v>
      </c>
      <c r="E935" s="135"/>
      <c r="F935" s="135" t="s">
        <v>1434</v>
      </c>
      <c r="G935" s="269">
        <v>0.183365</v>
      </c>
      <c r="H935" s="292" t="s">
        <v>3252</v>
      </c>
    </row>
    <row r="936" spans="2:8" outlineLevel="1" x14ac:dyDescent="0.35">
      <c r="B936" s="267" t="s">
        <v>2398</v>
      </c>
      <c r="C936" s="268" t="s">
        <v>3248</v>
      </c>
      <c r="D936" s="135" t="s">
        <v>3253</v>
      </c>
      <c r="E936" s="135"/>
      <c r="F936" s="135" t="s">
        <v>1434</v>
      </c>
      <c r="G936" s="269">
        <v>0.25789400000000001</v>
      </c>
      <c r="H936" s="292" t="s">
        <v>3254</v>
      </c>
    </row>
    <row r="937" spans="2:8" outlineLevel="1" x14ac:dyDescent="0.35">
      <c r="B937" s="267" t="s">
        <v>2398</v>
      </c>
      <c r="C937" s="268" t="s">
        <v>3248</v>
      </c>
      <c r="D937" s="135" t="s">
        <v>3255</v>
      </c>
      <c r="E937" s="135"/>
      <c r="F937" s="135" t="s">
        <v>1434</v>
      </c>
      <c r="G937" s="269">
        <v>0.183365</v>
      </c>
      <c r="H937" s="292" t="s">
        <v>3256</v>
      </c>
    </row>
    <row r="938" spans="2:8" outlineLevel="1" x14ac:dyDescent="0.35">
      <c r="B938" s="267" t="s">
        <v>2398</v>
      </c>
      <c r="C938" s="268" t="s">
        <v>3248</v>
      </c>
      <c r="D938" s="135" t="s">
        <v>3257</v>
      </c>
      <c r="E938" s="135"/>
      <c r="F938" s="135" t="s">
        <v>1434</v>
      </c>
      <c r="G938" s="269">
        <v>0.33952099999999996</v>
      </c>
      <c r="H938" s="292" t="s">
        <v>3258</v>
      </c>
    </row>
    <row r="939" spans="2:8" outlineLevel="1" x14ac:dyDescent="0.35">
      <c r="B939" s="267" t="s">
        <v>2398</v>
      </c>
      <c r="C939" s="268" t="s">
        <v>3248</v>
      </c>
      <c r="D939" s="135" t="s">
        <v>3259</v>
      </c>
      <c r="E939" s="135"/>
      <c r="F939" s="135" t="s">
        <v>1434</v>
      </c>
      <c r="G939" s="269">
        <v>0.183365</v>
      </c>
      <c r="H939" s="292" t="s">
        <v>3260</v>
      </c>
    </row>
    <row r="940" spans="2:8" outlineLevel="1" x14ac:dyDescent="0.35">
      <c r="B940" s="267" t="s">
        <v>2398</v>
      </c>
      <c r="C940" s="268" t="s">
        <v>3248</v>
      </c>
      <c r="D940" s="135" t="s">
        <v>3261</v>
      </c>
      <c r="E940" s="135"/>
      <c r="F940" s="135" t="s">
        <v>1434</v>
      </c>
      <c r="G940" s="269">
        <v>0.246064</v>
      </c>
      <c r="H940" s="292" t="s">
        <v>3262</v>
      </c>
    </row>
    <row r="941" spans="2:8" outlineLevel="1" x14ac:dyDescent="0.35">
      <c r="B941" s="267" t="s">
        <v>2398</v>
      </c>
      <c r="C941" s="268" t="s">
        <v>3248</v>
      </c>
      <c r="D941" s="135" t="s">
        <v>3263</v>
      </c>
      <c r="E941" s="135"/>
      <c r="F941" s="135" t="s">
        <v>1434</v>
      </c>
      <c r="G941" s="269">
        <v>0.246064</v>
      </c>
      <c r="H941" s="292" t="s">
        <v>3264</v>
      </c>
    </row>
    <row r="942" spans="2:8" outlineLevel="1" x14ac:dyDescent="0.35">
      <c r="B942" s="267" t="s">
        <v>2398</v>
      </c>
      <c r="C942" s="268" t="s">
        <v>3248</v>
      </c>
      <c r="D942" s="135" t="s">
        <v>3265</v>
      </c>
      <c r="E942" s="135"/>
      <c r="F942" s="135" t="s">
        <v>1434</v>
      </c>
      <c r="G942" s="269">
        <v>0.36909600000000004</v>
      </c>
      <c r="H942" s="292" t="s">
        <v>3266</v>
      </c>
    </row>
    <row r="943" spans="2:8" outlineLevel="1" x14ac:dyDescent="0.35">
      <c r="B943" s="267" t="s">
        <v>2398</v>
      </c>
      <c r="C943" s="268" t="s">
        <v>3248</v>
      </c>
      <c r="D943" s="135" t="s">
        <v>3267</v>
      </c>
      <c r="E943" s="135"/>
      <c r="F943" s="135" t="s">
        <v>1434</v>
      </c>
      <c r="G943" s="269">
        <v>0.21648900000000001</v>
      </c>
      <c r="H943" s="292" t="s">
        <v>3268</v>
      </c>
    </row>
    <row r="944" spans="2:8" outlineLevel="1" x14ac:dyDescent="0.35">
      <c r="B944" s="267" t="s">
        <v>1479</v>
      </c>
      <c r="C944" s="268" t="s">
        <v>3140</v>
      </c>
      <c r="D944" s="135" t="s">
        <v>3269</v>
      </c>
      <c r="E944" s="135"/>
      <c r="F944" s="135" t="s">
        <v>1434</v>
      </c>
      <c r="G944" s="269">
        <v>0.246064</v>
      </c>
      <c r="H944" s="292" t="s">
        <v>3270</v>
      </c>
    </row>
    <row r="945" spans="2:8" outlineLevel="1" x14ac:dyDescent="0.35">
      <c r="B945" s="267" t="s">
        <v>2398</v>
      </c>
      <c r="C945" s="268" t="s">
        <v>3248</v>
      </c>
      <c r="D945" s="135" t="s">
        <v>3271</v>
      </c>
      <c r="E945" s="135"/>
      <c r="F945" s="135" t="s">
        <v>1434</v>
      </c>
      <c r="G945" s="269">
        <v>0.21648900000000001</v>
      </c>
      <c r="H945" s="292" t="s">
        <v>3272</v>
      </c>
    </row>
    <row r="946" spans="2:8" outlineLevel="1" x14ac:dyDescent="0.35">
      <c r="B946" s="267" t="s">
        <v>2398</v>
      </c>
      <c r="C946" s="268" t="s">
        <v>3248</v>
      </c>
      <c r="D946" s="135" t="s">
        <v>3273</v>
      </c>
      <c r="E946" s="135"/>
      <c r="F946" s="135" t="s">
        <v>1434</v>
      </c>
      <c r="G946" s="269">
        <v>0.21648900000000001</v>
      </c>
      <c r="H946" s="292" t="s">
        <v>3274</v>
      </c>
    </row>
    <row r="947" spans="2:8" outlineLevel="1" x14ac:dyDescent="0.35">
      <c r="B947" s="267" t="s">
        <v>2398</v>
      </c>
      <c r="C947" s="268" t="s">
        <v>3248</v>
      </c>
      <c r="D947" s="135" t="s">
        <v>3275</v>
      </c>
      <c r="E947" s="135"/>
      <c r="F947" s="135" t="s">
        <v>1434</v>
      </c>
      <c r="G947" s="269">
        <v>0.21648900000000001</v>
      </c>
      <c r="H947" s="292" t="s">
        <v>3276</v>
      </c>
    </row>
    <row r="948" spans="2:8" outlineLevel="1" x14ac:dyDescent="0.35">
      <c r="B948" s="267" t="s">
        <v>2398</v>
      </c>
      <c r="C948" s="268" t="s">
        <v>3248</v>
      </c>
      <c r="D948" s="135" t="s">
        <v>3277</v>
      </c>
      <c r="E948" s="135"/>
      <c r="F948" s="135" t="s">
        <v>1434</v>
      </c>
      <c r="G948" s="269">
        <v>0.21648900000000001</v>
      </c>
      <c r="H948" s="292" t="s">
        <v>3278</v>
      </c>
    </row>
    <row r="949" spans="2:8" outlineLevel="1" x14ac:dyDescent="0.35">
      <c r="B949" s="267" t="s">
        <v>2398</v>
      </c>
      <c r="C949" s="268" t="s">
        <v>3279</v>
      </c>
      <c r="D949" s="135" t="s">
        <v>3280</v>
      </c>
      <c r="E949" s="135"/>
      <c r="F949" s="135" t="s">
        <v>1434</v>
      </c>
      <c r="G949" s="269">
        <v>0.18573100000000001</v>
      </c>
      <c r="H949" s="292" t="s">
        <v>3281</v>
      </c>
    </row>
    <row r="950" spans="2:8" outlineLevel="1" x14ac:dyDescent="0.35">
      <c r="B950" s="267" t="s">
        <v>2398</v>
      </c>
      <c r="C950" s="268" t="s">
        <v>3279</v>
      </c>
      <c r="D950" s="135" t="s">
        <v>3282</v>
      </c>
      <c r="E950" s="135"/>
      <c r="F950" s="135" t="s">
        <v>1434</v>
      </c>
      <c r="G950" s="269">
        <v>0.123032</v>
      </c>
      <c r="H950" s="292" t="s">
        <v>3283</v>
      </c>
    </row>
    <row r="951" spans="2:8" outlineLevel="1" x14ac:dyDescent="0.35">
      <c r="B951" s="267" t="s">
        <v>2398</v>
      </c>
      <c r="C951" s="268" t="s">
        <v>3279</v>
      </c>
      <c r="D951" s="135" t="s">
        <v>3284</v>
      </c>
      <c r="E951" s="135"/>
      <c r="F951" s="135" t="s">
        <v>1434</v>
      </c>
      <c r="G951" s="269">
        <v>0.17863300000000001</v>
      </c>
      <c r="H951" s="292" t="s">
        <v>3285</v>
      </c>
    </row>
    <row r="952" spans="2:8" outlineLevel="1" x14ac:dyDescent="0.35">
      <c r="B952" s="267" t="s">
        <v>2398</v>
      </c>
      <c r="C952" s="268" t="s">
        <v>3279</v>
      </c>
      <c r="D952" s="135" t="s">
        <v>3286</v>
      </c>
      <c r="E952" s="135"/>
      <c r="F952" s="135" t="s">
        <v>1434</v>
      </c>
      <c r="G952" s="269">
        <v>0.101738</v>
      </c>
      <c r="H952" s="292" t="s">
        <v>3287</v>
      </c>
    </row>
    <row r="953" spans="2:8" outlineLevel="1" x14ac:dyDescent="0.35">
      <c r="B953" s="267" t="s">
        <v>2398</v>
      </c>
      <c r="C953" s="268" t="s">
        <v>3279</v>
      </c>
      <c r="D953" s="135" t="s">
        <v>3288</v>
      </c>
      <c r="E953" s="135"/>
      <c r="F953" s="135" t="s">
        <v>1434</v>
      </c>
      <c r="G953" s="269">
        <v>0.101738</v>
      </c>
      <c r="H953" s="292" t="s">
        <v>3289</v>
      </c>
    </row>
    <row r="954" spans="2:8" outlineLevel="1" x14ac:dyDescent="0.35">
      <c r="B954" s="267" t="s">
        <v>2398</v>
      </c>
      <c r="C954" s="268" t="s">
        <v>3279</v>
      </c>
      <c r="D954" s="135" t="s">
        <v>3290</v>
      </c>
      <c r="E954" s="135"/>
      <c r="F954" s="135" t="s">
        <v>1434</v>
      </c>
      <c r="G954" s="269">
        <v>0.10647</v>
      </c>
      <c r="H954" s="292" t="s">
        <v>3291</v>
      </c>
    </row>
    <row r="955" spans="2:8" outlineLevel="1" x14ac:dyDescent="0.35">
      <c r="B955" s="267" t="s">
        <v>2398</v>
      </c>
      <c r="C955" s="268" t="s">
        <v>3279</v>
      </c>
      <c r="D955" s="135" t="s">
        <v>3292</v>
      </c>
      <c r="E955" s="135"/>
      <c r="F955" s="135" t="s">
        <v>1434</v>
      </c>
      <c r="G955" s="269">
        <v>0.14196</v>
      </c>
      <c r="H955" s="292" t="s">
        <v>3293</v>
      </c>
    </row>
    <row r="956" spans="2:8" outlineLevel="1" x14ac:dyDescent="0.35">
      <c r="B956" s="267" t="s">
        <v>2398</v>
      </c>
      <c r="C956" s="268" t="s">
        <v>3279</v>
      </c>
      <c r="D956" s="135" t="s">
        <v>3294</v>
      </c>
      <c r="E956" s="135"/>
      <c r="F956" s="135" t="s">
        <v>1434</v>
      </c>
      <c r="G956" s="269">
        <v>0.14196</v>
      </c>
      <c r="H956" s="292" t="s">
        <v>3295</v>
      </c>
    </row>
    <row r="957" spans="2:8" outlineLevel="1" x14ac:dyDescent="0.35">
      <c r="B957" s="267" t="s">
        <v>2398</v>
      </c>
      <c r="C957" s="268" t="s">
        <v>3279</v>
      </c>
      <c r="D957" s="135" t="s">
        <v>3296</v>
      </c>
      <c r="E957" s="135"/>
      <c r="F957" s="135" t="s">
        <v>1434</v>
      </c>
      <c r="G957" s="269">
        <v>0.14196</v>
      </c>
      <c r="H957" s="292" t="s">
        <v>3297</v>
      </c>
    </row>
    <row r="958" spans="2:8" outlineLevel="1" x14ac:dyDescent="0.35">
      <c r="B958" s="267" t="s">
        <v>2398</v>
      </c>
      <c r="C958" s="268" t="s">
        <v>3279</v>
      </c>
      <c r="D958" s="135" t="s">
        <v>3298</v>
      </c>
      <c r="E958" s="135"/>
      <c r="F958" s="135" t="s">
        <v>1434</v>
      </c>
      <c r="G958" s="269">
        <v>0.14196</v>
      </c>
      <c r="H958" s="292" t="s">
        <v>3299</v>
      </c>
    </row>
    <row r="959" spans="2:8" outlineLevel="1" x14ac:dyDescent="0.35">
      <c r="B959" s="267" t="s">
        <v>2398</v>
      </c>
      <c r="C959" s="268" t="s">
        <v>3279</v>
      </c>
      <c r="D959" s="135" t="s">
        <v>3300</v>
      </c>
      <c r="E959" s="135"/>
      <c r="F959" s="135" t="s">
        <v>1434</v>
      </c>
      <c r="G959" s="269">
        <v>0.14196</v>
      </c>
      <c r="H959" s="292" t="s">
        <v>3301</v>
      </c>
    </row>
    <row r="960" spans="2:8" outlineLevel="1" x14ac:dyDescent="0.35">
      <c r="B960" s="267" t="s">
        <v>2398</v>
      </c>
      <c r="C960" s="268" t="s">
        <v>3279</v>
      </c>
      <c r="D960" s="135" t="s">
        <v>3302</v>
      </c>
      <c r="E960" s="135"/>
      <c r="F960" s="135" t="s">
        <v>1434</v>
      </c>
      <c r="G960" s="269">
        <v>0.13722800000000002</v>
      </c>
      <c r="H960" s="292" t="s">
        <v>3303</v>
      </c>
    </row>
    <row r="961" spans="2:8" outlineLevel="1" x14ac:dyDescent="0.35">
      <c r="B961" s="267" t="s">
        <v>1479</v>
      </c>
      <c r="C961" s="268" t="s">
        <v>3140</v>
      </c>
      <c r="D961" s="135" t="s">
        <v>3304</v>
      </c>
      <c r="E961" s="135"/>
      <c r="F961" s="135" t="s">
        <v>1434</v>
      </c>
      <c r="G961" s="269">
        <v>0.246064</v>
      </c>
      <c r="H961" s="292" t="s">
        <v>3305</v>
      </c>
    </row>
    <row r="962" spans="2:8" outlineLevel="1" x14ac:dyDescent="0.35">
      <c r="B962" s="267" t="s">
        <v>1423</v>
      </c>
      <c r="C962" s="268" t="s">
        <v>3199</v>
      </c>
      <c r="D962" s="135" t="s">
        <v>3306</v>
      </c>
      <c r="E962" s="135"/>
      <c r="F962" s="135" t="s">
        <v>1434</v>
      </c>
      <c r="G962" s="269">
        <v>0.41878199999999999</v>
      </c>
      <c r="H962" s="292" t="s">
        <v>3307</v>
      </c>
    </row>
    <row r="963" spans="2:8" outlineLevel="1" x14ac:dyDescent="0.35">
      <c r="B963" s="267" t="s">
        <v>2398</v>
      </c>
      <c r="C963" s="268" t="s">
        <v>3279</v>
      </c>
      <c r="D963" s="135" t="s">
        <v>3308</v>
      </c>
      <c r="E963" s="135"/>
      <c r="F963" s="135" t="s">
        <v>1434</v>
      </c>
      <c r="G963" s="269">
        <v>0.13722800000000002</v>
      </c>
      <c r="H963" s="292" t="s">
        <v>3309</v>
      </c>
    </row>
    <row r="964" spans="2:8" outlineLevel="1" x14ac:dyDescent="0.35">
      <c r="B964" s="267" t="s">
        <v>2398</v>
      </c>
      <c r="C964" s="268" t="s">
        <v>3279</v>
      </c>
      <c r="D964" s="135" t="s">
        <v>3310</v>
      </c>
      <c r="E964" s="135"/>
      <c r="F964" s="135" t="s">
        <v>1434</v>
      </c>
      <c r="G964" s="269">
        <v>0.13722800000000002</v>
      </c>
      <c r="H964" s="292" t="s">
        <v>3311</v>
      </c>
    </row>
    <row r="965" spans="2:8" outlineLevel="1" x14ac:dyDescent="0.35">
      <c r="B965" s="267" t="s">
        <v>2398</v>
      </c>
      <c r="C965" s="268" t="s">
        <v>3279</v>
      </c>
      <c r="D965" s="135" t="s">
        <v>3312</v>
      </c>
      <c r="E965" s="135"/>
      <c r="F965" s="135" t="s">
        <v>1434</v>
      </c>
      <c r="G965" s="269">
        <v>0.13722800000000002</v>
      </c>
      <c r="H965" s="292" t="s">
        <v>3313</v>
      </c>
    </row>
    <row r="966" spans="2:8" outlineLevel="1" x14ac:dyDescent="0.35">
      <c r="B966" s="267" t="s">
        <v>2398</v>
      </c>
      <c r="C966" s="268" t="s">
        <v>3279</v>
      </c>
      <c r="D966" s="135" t="s">
        <v>3314</v>
      </c>
      <c r="E966" s="135"/>
      <c r="F966" s="135" t="s">
        <v>1434</v>
      </c>
      <c r="G966" s="269">
        <v>0.13722800000000002</v>
      </c>
      <c r="H966" s="292" t="s">
        <v>3315</v>
      </c>
    </row>
    <row r="967" spans="2:8" outlineLevel="1" x14ac:dyDescent="0.35">
      <c r="B967" s="267" t="s">
        <v>2398</v>
      </c>
      <c r="C967" s="268" t="s">
        <v>3279</v>
      </c>
      <c r="D967" s="135" t="s">
        <v>3316</v>
      </c>
      <c r="E967" s="135"/>
      <c r="F967" s="135" t="s">
        <v>1434</v>
      </c>
      <c r="G967" s="269">
        <v>0.13722800000000002</v>
      </c>
      <c r="H967" s="292" t="s">
        <v>3317</v>
      </c>
    </row>
    <row r="968" spans="2:8" outlineLevel="1" x14ac:dyDescent="0.35">
      <c r="B968" s="267" t="s">
        <v>2398</v>
      </c>
      <c r="C968" s="268" t="s">
        <v>3279</v>
      </c>
      <c r="D968" s="135" t="s">
        <v>3318</v>
      </c>
      <c r="E968" s="135"/>
      <c r="F968" s="135" t="s">
        <v>1434</v>
      </c>
      <c r="G968" s="269">
        <v>0.15024100000000001</v>
      </c>
      <c r="H968" s="292" t="s">
        <v>3319</v>
      </c>
    </row>
    <row r="969" spans="2:8" outlineLevel="1" x14ac:dyDescent="0.35">
      <c r="B969" s="267" t="s">
        <v>2398</v>
      </c>
      <c r="C969" s="268" t="s">
        <v>3279</v>
      </c>
      <c r="D969" s="135" t="s">
        <v>3320</v>
      </c>
      <c r="E969" s="135"/>
      <c r="F969" s="135" t="s">
        <v>1434</v>
      </c>
      <c r="G969" s="269">
        <v>0.132496</v>
      </c>
      <c r="H969" s="292" t="s">
        <v>3321</v>
      </c>
    </row>
    <row r="970" spans="2:8" outlineLevel="1" x14ac:dyDescent="0.35">
      <c r="B970" s="267" t="s">
        <v>2398</v>
      </c>
      <c r="C970" s="268" t="s">
        <v>3279</v>
      </c>
      <c r="D970" s="135" t="s">
        <v>3322</v>
      </c>
      <c r="E970" s="135"/>
      <c r="F970" s="135" t="s">
        <v>1434</v>
      </c>
      <c r="G970" s="269">
        <v>0.21412300000000001</v>
      </c>
      <c r="H970" s="292" t="s">
        <v>3323</v>
      </c>
    </row>
    <row r="971" spans="2:8" outlineLevel="1" x14ac:dyDescent="0.35">
      <c r="B971" s="267" t="s">
        <v>2398</v>
      </c>
      <c r="C971" s="268" t="s">
        <v>3279</v>
      </c>
      <c r="D971" s="135" t="s">
        <v>3324</v>
      </c>
      <c r="E971" s="135"/>
      <c r="F971" s="135" t="s">
        <v>1434</v>
      </c>
      <c r="G971" s="269">
        <v>0.21412300000000001</v>
      </c>
      <c r="H971" s="292" t="s">
        <v>3325</v>
      </c>
    </row>
    <row r="972" spans="2:8" outlineLevel="1" x14ac:dyDescent="0.35">
      <c r="B972" s="267" t="s">
        <v>2398</v>
      </c>
      <c r="C972" s="268" t="s">
        <v>3279</v>
      </c>
      <c r="D972" s="135" t="s">
        <v>3326</v>
      </c>
      <c r="E972" s="135"/>
      <c r="F972" s="135" t="s">
        <v>1434</v>
      </c>
      <c r="G972" s="269">
        <v>0.21412300000000001</v>
      </c>
      <c r="H972" s="292" t="s">
        <v>3327</v>
      </c>
    </row>
    <row r="973" spans="2:8" outlineLevel="1" x14ac:dyDescent="0.35">
      <c r="B973" s="267" t="s">
        <v>1479</v>
      </c>
      <c r="C973" s="268" t="s">
        <v>2493</v>
      </c>
      <c r="D973" s="135" t="s">
        <v>3328</v>
      </c>
      <c r="E973" s="135"/>
      <c r="F973" s="135" t="s">
        <v>1434</v>
      </c>
      <c r="G973" s="269">
        <v>0.107653</v>
      </c>
      <c r="H973" s="292" t="s">
        <v>3329</v>
      </c>
    </row>
    <row r="974" spans="2:8" outlineLevel="1" x14ac:dyDescent="0.35">
      <c r="B974" s="267" t="s">
        <v>2398</v>
      </c>
      <c r="C974" s="268" t="s">
        <v>3279</v>
      </c>
      <c r="D974" s="135" t="s">
        <v>3330</v>
      </c>
      <c r="E974" s="135"/>
      <c r="F974" s="135" t="s">
        <v>1434</v>
      </c>
      <c r="G974" s="269">
        <v>0.18573100000000001</v>
      </c>
      <c r="H974" s="292" t="s">
        <v>3331</v>
      </c>
    </row>
    <row r="975" spans="2:8" outlineLevel="1" x14ac:dyDescent="0.35">
      <c r="B975" s="267" t="s">
        <v>2398</v>
      </c>
      <c r="C975" s="268" t="s">
        <v>3279</v>
      </c>
      <c r="D975" s="135" t="s">
        <v>3332</v>
      </c>
      <c r="E975" s="135"/>
      <c r="F975" s="135" t="s">
        <v>1434</v>
      </c>
      <c r="G975" s="269">
        <v>0.18573100000000001</v>
      </c>
      <c r="H975" s="292" t="s">
        <v>3333</v>
      </c>
    </row>
    <row r="976" spans="2:8" outlineLevel="1" x14ac:dyDescent="0.35">
      <c r="B976" s="267" t="s">
        <v>2398</v>
      </c>
      <c r="C976" s="268" t="s">
        <v>3279</v>
      </c>
      <c r="D976" s="135" t="s">
        <v>3334</v>
      </c>
      <c r="E976" s="135"/>
      <c r="F976" s="135" t="s">
        <v>1434</v>
      </c>
      <c r="G976" s="269">
        <v>0.18573100000000001</v>
      </c>
      <c r="H976" s="292" t="s">
        <v>3335</v>
      </c>
    </row>
    <row r="977" spans="2:8" outlineLevel="1" x14ac:dyDescent="0.35">
      <c r="B977" s="267" t="s">
        <v>1479</v>
      </c>
      <c r="C977" s="268" t="s">
        <v>3140</v>
      </c>
      <c r="D977" s="135" t="s">
        <v>3336</v>
      </c>
      <c r="E977" s="135"/>
      <c r="F977" s="135" t="s">
        <v>1434</v>
      </c>
      <c r="G977" s="269">
        <v>0.304031</v>
      </c>
      <c r="H977" s="292" t="s">
        <v>3337</v>
      </c>
    </row>
    <row r="978" spans="2:8" outlineLevel="1" x14ac:dyDescent="0.35">
      <c r="B978" s="267" t="s">
        <v>2398</v>
      </c>
      <c r="C978" s="268" t="s">
        <v>3279</v>
      </c>
      <c r="D978" s="135" t="s">
        <v>3338</v>
      </c>
      <c r="E978" s="135"/>
      <c r="F978" s="135" t="s">
        <v>1434</v>
      </c>
      <c r="G978" s="269">
        <v>0.19282900000000003</v>
      </c>
      <c r="H978" s="292" t="s">
        <v>3339</v>
      </c>
    </row>
    <row r="979" spans="2:8" outlineLevel="1" x14ac:dyDescent="0.35">
      <c r="B979" s="267" t="s">
        <v>2398</v>
      </c>
      <c r="C979" s="268" t="s">
        <v>3279</v>
      </c>
      <c r="D979" s="135" t="s">
        <v>3340</v>
      </c>
      <c r="E979" s="135"/>
      <c r="F979" s="135" t="s">
        <v>1434</v>
      </c>
      <c r="G979" s="269">
        <v>0.19282900000000003</v>
      </c>
      <c r="H979" s="292" t="s">
        <v>3341</v>
      </c>
    </row>
    <row r="980" spans="2:8" outlineLevel="1" x14ac:dyDescent="0.35">
      <c r="B980" s="267" t="s">
        <v>2398</v>
      </c>
      <c r="C980" s="268" t="s">
        <v>3279</v>
      </c>
      <c r="D980" s="135" t="s">
        <v>3342</v>
      </c>
      <c r="E980" s="135"/>
      <c r="F980" s="135" t="s">
        <v>1434</v>
      </c>
      <c r="G980" s="269">
        <v>0.18573100000000001</v>
      </c>
      <c r="H980" s="292" t="s">
        <v>3343</v>
      </c>
    </row>
    <row r="981" spans="2:8" outlineLevel="1" x14ac:dyDescent="0.35">
      <c r="B981" s="267" t="s">
        <v>2398</v>
      </c>
      <c r="C981" s="268" t="s">
        <v>3279</v>
      </c>
      <c r="D981" s="135" t="s">
        <v>3344</v>
      </c>
      <c r="E981" s="135"/>
      <c r="F981" s="135" t="s">
        <v>1434</v>
      </c>
      <c r="G981" s="269">
        <v>0.18573100000000001</v>
      </c>
      <c r="H981" s="292" t="s">
        <v>3345</v>
      </c>
    </row>
    <row r="982" spans="2:8" outlineLevel="1" x14ac:dyDescent="0.35">
      <c r="B982" s="267" t="s">
        <v>2398</v>
      </c>
      <c r="C982" s="268" t="s">
        <v>3279</v>
      </c>
      <c r="D982" s="135" t="s">
        <v>3346</v>
      </c>
      <c r="E982" s="135"/>
      <c r="F982" s="135" t="s">
        <v>1434</v>
      </c>
      <c r="G982" s="269">
        <v>0.19282900000000003</v>
      </c>
      <c r="H982" s="292" t="s">
        <v>3347</v>
      </c>
    </row>
    <row r="983" spans="2:8" outlineLevel="1" x14ac:dyDescent="0.35">
      <c r="B983" s="267" t="s">
        <v>2398</v>
      </c>
      <c r="C983" s="268" t="s">
        <v>3279</v>
      </c>
      <c r="D983" s="135" t="s">
        <v>3348</v>
      </c>
      <c r="E983" s="135"/>
      <c r="F983" s="135" t="s">
        <v>1434</v>
      </c>
      <c r="G983" s="269">
        <v>0.17153499999999999</v>
      </c>
      <c r="H983" s="292" t="s">
        <v>3349</v>
      </c>
    </row>
    <row r="984" spans="2:8" outlineLevel="1" x14ac:dyDescent="0.35">
      <c r="B984" s="267" t="s">
        <v>2398</v>
      </c>
      <c r="C984" s="268" t="s">
        <v>3279</v>
      </c>
      <c r="D984" s="135" t="s">
        <v>3350</v>
      </c>
      <c r="E984" s="135"/>
      <c r="F984" s="135" t="s">
        <v>1434</v>
      </c>
      <c r="G984" s="269">
        <v>0.29338400000000003</v>
      </c>
      <c r="H984" s="292" t="s">
        <v>3351</v>
      </c>
    </row>
    <row r="985" spans="2:8" outlineLevel="1" x14ac:dyDescent="0.35">
      <c r="B985" s="267" t="s">
        <v>2398</v>
      </c>
      <c r="C985" s="268" t="s">
        <v>3279</v>
      </c>
      <c r="D985" s="135" t="s">
        <v>3352</v>
      </c>
      <c r="E985" s="135"/>
      <c r="F985" s="135" t="s">
        <v>1434</v>
      </c>
      <c r="G985" s="269">
        <v>0.29338400000000003</v>
      </c>
      <c r="H985" s="292" t="s">
        <v>3353</v>
      </c>
    </row>
    <row r="986" spans="2:8" outlineLevel="1" x14ac:dyDescent="0.35">
      <c r="B986" s="267" t="s">
        <v>2398</v>
      </c>
      <c r="C986" s="268" t="s">
        <v>3279</v>
      </c>
      <c r="D986" s="135" t="s">
        <v>3354</v>
      </c>
      <c r="E986" s="135"/>
      <c r="F986" s="135" t="s">
        <v>1434</v>
      </c>
      <c r="G986" s="269">
        <v>0.12894700000000001</v>
      </c>
      <c r="H986" s="292" t="s">
        <v>3355</v>
      </c>
    </row>
    <row r="987" spans="2:8" outlineLevel="1" x14ac:dyDescent="0.35">
      <c r="B987" s="267" t="s">
        <v>2398</v>
      </c>
      <c r="C987" s="268" t="s">
        <v>3279</v>
      </c>
      <c r="D987" s="135" t="s">
        <v>3356</v>
      </c>
      <c r="E987" s="135"/>
      <c r="F987" s="135" t="s">
        <v>1434</v>
      </c>
      <c r="G987" s="269">
        <v>0.12894700000000001</v>
      </c>
      <c r="H987" s="292" t="s">
        <v>3357</v>
      </c>
    </row>
    <row r="988" spans="2:8" outlineLevel="1" x14ac:dyDescent="0.35">
      <c r="B988" s="267" t="s">
        <v>2398</v>
      </c>
      <c r="C988" s="268" t="s">
        <v>3279</v>
      </c>
      <c r="D988" s="135" t="s">
        <v>3358</v>
      </c>
      <c r="E988" s="135"/>
      <c r="F988" s="135" t="s">
        <v>1434</v>
      </c>
      <c r="G988" s="269">
        <v>7.6895000000000005E-2</v>
      </c>
      <c r="H988" s="292" t="s">
        <v>3359</v>
      </c>
    </row>
    <row r="989" spans="2:8" outlineLevel="1" x14ac:dyDescent="0.35">
      <c r="B989" s="267" t="s">
        <v>2398</v>
      </c>
      <c r="C989" s="268" t="s">
        <v>2811</v>
      </c>
      <c r="D989" s="135" t="s">
        <v>3360</v>
      </c>
      <c r="E989" s="135"/>
      <c r="F989" s="135" t="s">
        <v>1434</v>
      </c>
      <c r="G989" s="269">
        <v>0.19282900000000003</v>
      </c>
      <c r="H989" s="292" t="s">
        <v>3361</v>
      </c>
    </row>
    <row r="990" spans="2:8" outlineLevel="1" x14ac:dyDescent="0.35">
      <c r="B990" s="267" t="s">
        <v>2398</v>
      </c>
      <c r="C990" s="268" t="s">
        <v>2811</v>
      </c>
      <c r="D990" s="135" t="s">
        <v>3362</v>
      </c>
      <c r="E990" s="135"/>
      <c r="F990" s="135" t="s">
        <v>1434</v>
      </c>
      <c r="G990" s="269">
        <v>0.59031699999999998</v>
      </c>
      <c r="H990" s="292" t="s">
        <v>3363</v>
      </c>
    </row>
    <row r="991" spans="2:8" outlineLevel="1" x14ac:dyDescent="0.35">
      <c r="B991" s="267" t="s">
        <v>2398</v>
      </c>
      <c r="C991" s="268" t="s">
        <v>2811</v>
      </c>
      <c r="D991" s="135" t="s">
        <v>3364</v>
      </c>
      <c r="E991" s="135"/>
      <c r="F991" s="135" t="s">
        <v>1434</v>
      </c>
      <c r="G991" s="269">
        <v>0.246064</v>
      </c>
      <c r="H991" s="292" t="s">
        <v>3365</v>
      </c>
    </row>
    <row r="992" spans="2:8" outlineLevel="1" x14ac:dyDescent="0.35">
      <c r="B992" s="267" t="s">
        <v>2398</v>
      </c>
      <c r="C992" s="268" t="s">
        <v>2811</v>
      </c>
      <c r="D992" s="135" t="s">
        <v>3366</v>
      </c>
      <c r="E992" s="135"/>
      <c r="F992" s="135" t="s">
        <v>1434</v>
      </c>
      <c r="G992" s="269">
        <v>0.126581</v>
      </c>
      <c r="H992" s="292" t="s">
        <v>3367</v>
      </c>
    </row>
    <row r="993" spans="2:8" outlineLevel="1" x14ac:dyDescent="0.35">
      <c r="B993" s="267" t="s">
        <v>2398</v>
      </c>
      <c r="C993" s="268" t="s">
        <v>2811</v>
      </c>
      <c r="D993" s="135" t="s">
        <v>3368</v>
      </c>
      <c r="E993" s="135"/>
      <c r="F993" s="135" t="s">
        <v>1434</v>
      </c>
      <c r="G993" s="269">
        <v>0.15260700000000002</v>
      </c>
      <c r="H993" s="292" t="s">
        <v>3369</v>
      </c>
    </row>
    <row r="994" spans="2:8" outlineLevel="1" x14ac:dyDescent="0.35">
      <c r="B994" s="267" t="s">
        <v>2398</v>
      </c>
      <c r="C994" s="268" t="s">
        <v>2811</v>
      </c>
      <c r="D994" s="135" t="s">
        <v>3370</v>
      </c>
      <c r="E994" s="135"/>
      <c r="F994" s="135" t="s">
        <v>1434</v>
      </c>
      <c r="G994" s="269">
        <v>0.16443700000000003</v>
      </c>
      <c r="H994" s="292" t="s">
        <v>3371</v>
      </c>
    </row>
    <row r="995" spans="2:8" outlineLevel="1" x14ac:dyDescent="0.35">
      <c r="B995" s="267" t="s">
        <v>2398</v>
      </c>
      <c r="C995" s="268" t="s">
        <v>2811</v>
      </c>
      <c r="D995" s="135" t="s">
        <v>3372</v>
      </c>
      <c r="E995" s="135"/>
      <c r="F995" s="135" t="s">
        <v>1434</v>
      </c>
      <c r="G995" s="269">
        <v>0.14787500000000001</v>
      </c>
      <c r="H995" s="292" t="s">
        <v>3373</v>
      </c>
    </row>
    <row r="996" spans="2:8" outlineLevel="1" x14ac:dyDescent="0.35">
      <c r="B996" s="267" t="s">
        <v>2398</v>
      </c>
      <c r="C996" s="268" t="s">
        <v>2811</v>
      </c>
      <c r="D996" s="135" t="s">
        <v>3374</v>
      </c>
      <c r="E996" s="135"/>
      <c r="F996" s="135" t="s">
        <v>1434</v>
      </c>
      <c r="G996" s="269">
        <v>0.17153499999999999</v>
      </c>
      <c r="H996" s="292" t="s">
        <v>3375</v>
      </c>
    </row>
    <row r="997" spans="2:8" outlineLevel="1" x14ac:dyDescent="0.35">
      <c r="B997" s="267" t="s">
        <v>2398</v>
      </c>
      <c r="C997" s="268" t="s">
        <v>2811</v>
      </c>
      <c r="D997" s="135" t="s">
        <v>3376</v>
      </c>
      <c r="E997" s="135"/>
      <c r="F997" s="135" t="s">
        <v>1434</v>
      </c>
      <c r="G997" s="269">
        <v>0.29338400000000003</v>
      </c>
      <c r="H997" s="292" t="s">
        <v>3377</v>
      </c>
    </row>
    <row r="998" spans="2:8" outlineLevel="1" x14ac:dyDescent="0.35">
      <c r="B998" s="267" t="s">
        <v>2398</v>
      </c>
      <c r="C998" s="268" t="s">
        <v>2811</v>
      </c>
      <c r="D998" s="135" t="s">
        <v>3378</v>
      </c>
      <c r="E998" s="135"/>
      <c r="F998" s="135" t="s">
        <v>1434</v>
      </c>
      <c r="G998" s="269">
        <v>0.29338400000000003</v>
      </c>
      <c r="H998" s="292" t="s">
        <v>3379</v>
      </c>
    </row>
    <row r="999" spans="2:8" outlineLevel="1" x14ac:dyDescent="0.35">
      <c r="B999" s="267" t="s">
        <v>2398</v>
      </c>
      <c r="C999" s="268" t="s">
        <v>2811</v>
      </c>
      <c r="D999" s="135" t="s">
        <v>3380</v>
      </c>
      <c r="E999" s="135"/>
      <c r="F999" s="135" t="s">
        <v>1434</v>
      </c>
      <c r="G999" s="269">
        <v>0.19637800000000002</v>
      </c>
      <c r="H999" s="292" t="s">
        <v>3381</v>
      </c>
    </row>
    <row r="1000" spans="2:8" outlineLevel="1" x14ac:dyDescent="0.35">
      <c r="B1000" s="267" t="s">
        <v>1423</v>
      </c>
      <c r="C1000" s="268" t="s">
        <v>3199</v>
      </c>
      <c r="D1000" s="135" t="s">
        <v>3382</v>
      </c>
      <c r="E1000" s="135"/>
      <c r="F1000" s="135" t="s">
        <v>1434</v>
      </c>
      <c r="G1000" s="269">
        <v>0.74765599999999999</v>
      </c>
      <c r="H1000" s="292" t="s">
        <v>3383</v>
      </c>
    </row>
    <row r="1001" spans="2:8" outlineLevel="1" x14ac:dyDescent="0.35">
      <c r="B1001" s="267" t="s">
        <v>2398</v>
      </c>
      <c r="C1001" s="268" t="s">
        <v>2811</v>
      </c>
      <c r="D1001" s="135" t="s">
        <v>3384</v>
      </c>
      <c r="E1001" s="135"/>
      <c r="F1001" s="135" t="s">
        <v>1434</v>
      </c>
      <c r="G1001" s="269">
        <v>0.19282900000000003</v>
      </c>
      <c r="H1001" s="292" t="s">
        <v>3385</v>
      </c>
    </row>
    <row r="1002" spans="2:8" outlineLevel="1" x14ac:dyDescent="0.35">
      <c r="B1002" s="267" t="s">
        <v>1479</v>
      </c>
      <c r="C1002" s="268" t="s">
        <v>3140</v>
      </c>
      <c r="D1002" s="135" t="s">
        <v>3386</v>
      </c>
      <c r="E1002" s="135"/>
      <c r="F1002" s="135" t="s">
        <v>1434</v>
      </c>
      <c r="G1002" s="269">
        <v>0.16562000000000002</v>
      </c>
      <c r="H1002" s="292" t="s">
        <v>3387</v>
      </c>
    </row>
    <row r="1003" spans="2:8" outlineLevel="1" x14ac:dyDescent="0.35">
      <c r="B1003" s="267" t="s">
        <v>2398</v>
      </c>
      <c r="C1003" s="268" t="s">
        <v>2811</v>
      </c>
      <c r="D1003" s="135" t="s">
        <v>3388</v>
      </c>
      <c r="E1003" s="135"/>
      <c r="F1003" s="135" t="s">
        <v>1434</v>
      </c>
      <c r="G1003" s="269">
        <v>0.21648900000000001</v>
      </c>
      <c r="H1003" s="292" t="s">
        <v>3389</v>
      </c>
    </row>
    <row r="1004" spans="2:8" outlineLevel="1" x14ac:dyDescent="0.35">
      <c r="B1004" s="267" t="s">
        <v>2398</v>
      </c>
      <c r="C1004" s="268" t="s">
        <v>2811</v>
      </c>
      <c r="D1004" s="135" t="s">
        <v>3390</v>
      </c>
      <c r="E1004" s="135"/>
      <c r="F1004" s="135" t="s">
        <v>1434</v>
      </c>
      <c r="G1004" s="269">
        <v>4.0222000000000008E-2</v>
      </c>
      <c r="H1004" s="292" t="s">
        <v>3391</v>
      </c>
    </row>
    <row r="1005" spans="2:8" outlineLevel="1" x14ac:dyDescent="0.35">
      <c r="B1005" s="267" t="s">
        <v>2398</v>
      </c>
      <c r="C1005" s="268" t="s">
        <v>2811</v>
      </c>
      <c r="D1005" s="135" t="s">
        <v>3392</v>
      </c>
      <c r="E1005" s="135"/>
      <c r="F1005" s="135" t="s">
        <v>1434</v>
      </c>
      <c r="G1005" s="269">
        <v>0.11711700000000001</v>
      </c>
      <c r="H1005" s="292" t="s">
        <v>3393</v>
      </c>
    </row>
    <row r="1006" spans="2:8" outlineLevel="1" x14ac:dyDescent="0.35">
      <c r="B1006" s="267" t="s">
        <v>2398</v>
      </c>
      <c r="C1006" s="268" t="s">
        <v>2811</v>
      </c>
      <c r="D1006" s="135" t="s">
        <v>3394</v>
      </c>
      <c r="E1006" s="135"/>
      <c r="F1006" s="135" t="s">
        <v>1434</v>
      </c>
      <c r="G1006" s="269">
        <v>0.23305100000000001</v>
      </c>
      <c r="H1006" s="292" t="s">
        <v>3395</v>
      </c>
    </row>
    <row r="1007" spans="2:8" outlineLevel="1" x14ac:dyDescent="0.35">
      <c r="B1007" s="267" t="s">
        <v>2398</v>
      </c>
      <c r="C1007" s="268" t="s">
        <v>2811</v>
      </c>
      <c r="D1007" s="135" t="s">
        <v>3396</v>
      </c>
      <c r="E1007" s="135"/>
      <c r="F1007" s="135" t="s">
        <v>1434</v>
      </c>
      <c r="G1007" s="269">
        <v>7.6895000000000005E-2</v>
      </c>
      <c r="H1007" s="292" t="s">
        <v>3397</v>
      </c>
    </row>
    <row r="1008" spans="2:8" outlineLevel="1" x14ac:dyDescent="0.35">
      <c r="B1008" s="267" t="s">
        <v>1479</v>
      </c>
      <c r="C1008" s="268" t="s">
        <v>3398</v>
      </c>
      <c r="D1008" s="135" t="s">
        <v>3399</v>
      </c>
      <c r="E1008" s="135"/>
      <c r="F1008" s="135" t="s">
        <v>1434</v>
      </c>
      <c r="G1008" s="269">
        <v>7.0980000000000001E-2</v>
      </c>
      <c r="H1008" s="292" t="s">
        <v>3400</v>
      </c>
    </row>
    <row r="1009" spans="2:8" outlineLevel="1" x14ac:dyDescent="0.35">
      <c r="B1009" s="267" t="s">
        <v>1479</v>
      </c>
      <c r="C1009" s="268" t="s">
        <v>3398</v>
      </c>
      <c r="D1009" s="135" t="s">
        <v>3401</v>
      </c>
      <c r="E1009" s="135"/>
      <c r="F1009" s="135" t="s">
        <v>1434</v>
      </c>
      <c r="G1009" s="269">
        <v>2.2477E-2</v>
      </c>
      <c r="H1009" s="292" t="s">
        <v>3402</v>
      </c>
    </row>
    <row r="1010" spans="2:8" outlineLevel="1" x14ac:dyDescent="0.35">
      <c r="B1010" s="267" t="s">
        <v>1479</v>
      </c>
      <c r="C1010" s="268" t="s">
        <v>3398</v>
      </c>
      <c r="D1010" s="135" t="s">
        <v>3403</v>
      </c>
      <c r="E1010" s="135"/>
      <c r="F1010" s="135" t="s">
        <v>1434</v>
      </c>
      <c r="G1010" s="269">
        <v>0.41523300000000002</v>
      </c>
      <c r="H1010" s="292" t="s">
        <v>3404</v>
      </c>
    </row>
    <row r="1011" spans="2:8" outlineLevel="1" x14ac:dyDescent="0.35">
      <c r="B1011" s="267" t="s">
        <v>1479</v>
      </c>
      <c r="C1011" s="268" t="s">
        <v>3398</v>
      </c>
      <c r="D1011" s="135" t="s">
        <v>3405</v>
      </c>
      <c r="E1011" s="135"/>
      <c r="F1011" s="135" t="s">
        <v>1434</v>
      </c>
      <c r="G1011" s="269">
        <v>0.41523300000000002</v>
      </c>
      <c r="H1011" s="292" t="s">
        <v>3406</v>
      </c>
    </row>
    <row r="1012" spans="2:8" outlineLevel="1" x14ac:dyDescent="0.35">
      <c r="B1012" s="267" t="s">
        <v>1479</v>
      </c>
      <c r="C1012" s="268" t="s">
        <v>3398</v>
      </c>
      <c r="D1012" s="135" t="s">
        <v>3407</v>
      </c>
      <c r="E1012" s="135"/>
      <c r="F1012" s="135" t="s">
        <v>1434</v>
      </c>
      <c r="G1012" s="269">
        <v>0.41523300000000002</v>
      </c>
      <c r="H1012" s="292" t="s">
        <v>3408</v>
      </c>
    </row>
    <row r="1013" spans="2:8" outlineLevel="1" x14ac:dyDescent="0.35">
      <c r="B1013" s="267" t="s">
        <v>1479</v>
      </c>
      <c r="C1013" s="268" t="s">
        <v>3398</v>
      </c>
      <c r="D1013" s="135" t="s">
        <v>3409</v>
      </c>
      <c r="E1013" s="135"/>
      <c r="F1013" s="135" t="s">
        <v>1434</v>
      </c>
      <c r="G1013" s="269">
        <v>0.16916899999999999</v>
      </c>
      <c r="H1013" s="292" t="s">
        <v>3410</v>
      </c>
    </row>
    <row r="1014" spans="2:8" outlineLevel="1" x14ac:dyDescent="0.35">
      <c r="B1014" s="267" t="s">
        <v>1479</v>
      </c>
      <c r="C1014" s="268" t="s">
        <v>3398</v>
      </c>
      <c r="D1014" s="135" t="s">
        <v>3411</v>
      </c>
      <c r="E1014" s="135"/>
      <c r="F1014" s="135" t="s">
        <v>1434</v>
      </c>
      <c r="G1014" s="269">
        <v>0.16916899999999999</v>
      </c>
      <c r="H1014" s="292" t="s">
        <v>3412</v>
      </c>
    </row>
    <row r="1015" spans="2:8" outlineLevel="1" x14ac:dyDescent="0.35">
      <c r="B1015" s="267" t="s">
        <v>1479</v>
      </c>
      <c r="C1015" s="268" t="s">
        <v>3398</v>
      </c>
      <c r="D1015" s="135" t="s">
        <v>3413</v>
      </c>
      <c r="E1015" s="135"/>
      <c r="F1015" s="135" t="s">
        <v>1434</v>
      </c>
      <c r="G1015" s="269">
        <v>0.15852200000000002</v>
      </c>
      <c r="H1015" s="292" t="s">
        <v>3414</v>
      </c>
    </row>
    <row r="1016" spans="2:8" outlineLevel="1" x14ac:dyDescent="0.35">
      <c r="B1016" s="267" t="s">
        <v>1479</v>
      </c>
      <c r="C1016" s="268" t="s">
        <v>3398</v>
      </c>
      <c r="D1016" s="135" t="s">
        <v>3415</v>
      </c>
      <c r="E1016" s="135"/>
      <c r="F1016" s="135" t="s">
        <v>1434</v>
      </c>
      <c r="G1016" s="269">
        <v>0.15852200000000002</v>
      </c>
      <c r="H1016" s="292" t="s">
        <v>3416</v>
      </c>
    </row>
    <row r="1017" spans="2:8" outlineLevel="1" x14ac:dyDescent="0.35">
      <c r="B1017" s="267" t="s">
        <v>1479</v>
      </c>
      <c r="C1017" s="268" t="s">
        <v>3398</v>
      </c>
      <c r="D1017" s="135" t="s">
        <v>3417</v>
      </c>
      <c r="E1017" s="135"/>
      <c r="F1017" s="135" t="s">
        <v>1434</v>
      </c>
      <c r="G1017" s="269">
        <v>0.15852200000000002</v>
      </c>
      <c r="H1017" s="292" t="s">
        <v>3418</v>
      </c>
    </row>
    <row r="1018" spans="2:8" outlineLevel="1" x14ac:dyDescent="0.35">
      <c r="B1018" s="267" t="s">
        <v>1479</v>
      </c>
      <c r="C1018" s="268" t="s">
        <v>3398</v>
      </c>
      <c r="D1018" s="135" t="s">
        <v>3419</v>
      </c>
      <c r="E1018" s="135"/>
      <c r="F1018" s="135" t="s">
        <v>1434</v>
      </c>
      <c r="G1018" s="269">
        <v>0.15852200000000002</v>
      </c>
      <c r="H1018" s="292" t="s">
        <v>3420</v>
      </c>
    </row>
    <row r="1019" spans="2:8" outlineLevel="1" x14ac:dyDescent="0.35">
      <c r="B1019" s="267" t="s">
        <v>1479</v>
      </c>
      <c r="C1019" s="268" t="s">
        <v>3398</v>
      </c>
      <c r="D1019" s="135" t="s">
        <v>3421</v>
      </c>
      <c r="E1019" s="135"/>
      <c r="F1019" s="135" t="s">
        <v>1434</v>
      </c>
      <c r="G1019" s="269">
        <v>0.16562000000000002</v>
      </c>
      <c r="H1019" s="292" t="s">
        <v>3422</v>
      </c>
    </row>
    <row r="1020" spans="2:8" outlineLevel="1" x14ac:dyDescent="0.35">
      <c r="B1020" s="267" t="s">
        <v>1479</v>
      </c>
      <c r="C1020" s="268" t="s">
        <v>3398</v>
      </c>
      <c r="D1020" s="135" t="s">
        <v>3423</v>
      </c>
      <c r="E1020" s="135"/>
      <c r="F1020" s="135" t="s">
        <v>1434</v>
      </c>
      <c r="G1020" s="269">
        <v>0.16562000000000002</v>
      </c>
      <c r="H1020" s="292" t="s">
        <v>3424</v>
      </c>
    </row>
    <row r="1021" spans="2:8" outlineLevel="1" x14ac:dyDescent="0.35">
      <c r="B1021" s="267" t="s">
        <v>1479</v>
      </c>
      <c r="C1021" s="268" t="s">
        <v>3398</v>
      </c>
      <c r="D1021" s="135" t="s">
        <v>3425</v>
      </c>
      <c r="E1021" s="135"/>
      <c r="F1021" s="135" t="s">
        <v>1434</v>
      </c>
      <c r="G1021" s="269">
        <v>0.16562000000000002</v>
      </c>
      <c r="H1021" s="292" t="s">
        <v>3426</v>
      </c>
    </row>
    <row r="1022" spans="2:8" outlineLevel="1" x14ac:dyDescent="0.35">
      <c r="B1022" s="267" t="s">
        <v>1479</v>
      </c>
      <c r="C1022" s="268" t="s">
        <v>3427</v>
      </c>
      <c r="D1022" s="135" t="s">
        <v>3428</v>
      </c>
      <c r="E1022" s="135"/>
      <c r="F1022" s="135" t="s">
        <v>1434</v>
      </c>
      <c r="G1022" s="269">
        <v>3.5490000000000001E-2</v>
      </c>
      <c r="H1022" s="292" t="s">
        <v>3429</v>
      </c>
    </row>
    <row r="1023" spans="2:8" outlineLevel="1" x14ac:dyDescent="0.35">
      <c r="B1023" s="267" t="s">
        <v>1479</v>
      </c>
      <c r="C1023" s="268" t="s">
        <v>3427</v>
      </c>
      <c r="D1023" s="135" t="s">
        <v>3430</v>
      </c>
      <c r="E1023" s="135"/>
      <c r="F1023" s="135" t="s">
        <v>1434</v>
      </c>
      <c r="G1023" s="269">
        <v>4.0222000000000008E-2</v>
      </c>
      <c r="H1023" s="292" t="s">
        <v>3431</v>
      </c>
    </row>
    <row r="1024" spans="2:8" outlineLevel="1" x14ac:dyDescent="0.35">
      <c r="B1024" s="267" t="s">
        <v>1479</v>
      </c>
      <c r="C1024" s="268" t="s">
        <v>3427</v>
      </c>
      <c r="D1024" s="135" t="s">
        <v>3432</v>
      </c>
      <c r="E1024" s="135"/>
      <c r="F1024" s="135" t="s">
        <v>1434</v>
      </c>
      <c r="G1024" s="269">
        <v>4.0222000000000008E-2</v>
      </c>
      <c r="H1024" s="292" t="s">
        <v>3433</v>
      </c>
    </row>
    <row r="1025" spans="2:8" outlineLevel="1" x14ac:dyDescent="0.35">
      <c r="B1025" s="267" t="s">
        <v>1479</v>
      </c>
      <c r="C1025" s="268" t="s">
        <v>3427</v>
      </c>
      <c r="D1025" s="135" t="s">
        <v>3434</v>
      </c>
      <c r="E1025" s="135"/>
      <c r="F1025" s="135" t="s">
        <v>1434</v>
      </c>
      <c r="G1025" s="269">
        <v>4.0222000000000008E-2</v>
      </c>
      <c r="H1025" s="292" t="s">
        <v>3435</v>
      </c>
    </row>
    <row r="1026" spans="2:8" outlineLevel="1" x14ac:dyDescent="0.35">
      <c r="B1026" s="267" t="s">
        <v>1479</v>
      </c>
      <c r="C1026" s="268" t="s">
        <v>3427</v>
      </c>
      <c r="D1026" s="135" t="s">
        <v>3436</v>
      </c>
      <c r="E1026" s="135"/>
      <c r="F1026" s="135" t="s">
        <v>1434</v>
      </c>
      <c r="G1026" s="269">
        <v>4.0222000000000008E-2</v>
      </c>
      <c r="H1026" s="292" t="s">
        <v>3437</v>
      </c>
    </row>
    <row r="1027" spans="2:8" outlineLevel="1" x14ac:dyDescent="0.35">
      <c r="B1027" s="267" t="s">
        <v>1479</v>
      </c>
      <c r="C1027" s="268" t="s">
        <v>3427</v>
      </c>
      <c r="D1027" s="135" t="s">
        <v>3438</v>
      </c>
      <c r="E1027" s="135"/>
      <c r="F1027" s="135" t="s">
        <v>1434</v>
      </c>
      <c r="G1027" s="269">
        <v>4.0222000000000008E-2</v>
      </c>
      <c r="H1027" s="292" t="s">
        <v>3439</v>
      </c>
    </row>
    <row r="1028" spans="2:8" outlineLevel="1" x14ac:dyDescent="0.35">
      <c r="B1028" s="267" t="s">
        <v>2398</v>
      </c>
      <c r="C1028" s="268" t="s">
        <v>2811</v>
      </c>
      <c r="D1028" s="135" t="s">
        <v>3440</v>
      </c>
      <c r="E1028" s="135"/>
      <c r="F1028" s="135" t="s">
        <v>1434</v>
      </c>
      <c r="G1028" s="269">
        <v>7.6895000000000005E-2</v>
      </c>
      <c r="H1028" s="292" t="s">
        <v>3441</v>
      </c>
    </row>
    <row r="1029" spans="2:8" outlineLevel="1" x14ac:dyDescent="0.35">
      <c r="B1029" s="267" t="s">
        <v>1479</v>
      </c>
      <c r="C1029" s="268" t="s">
        <v>3427</v>
      </c>
      <c r="D1029" s="135" t="s">
        <v>3442</v>
      </c>
      <c r="E1029" s="135"/>
      <c r="F1029" s="135" t="s">
        <v>1434</v>
      </c>
      <c r="G1029" s="269">
        <v>4.0222000000000008E-2</v>
      </c>
      <c r="H1029" s="292" t="s">
        <v>3443</v>
      </c>
    </row>
    <row r="1030" spans="2:8" outlineLevel="1" x14ac:dyDescent="0.35">
      <c r="B1030" s="267" t="s">
        <v>2398</v>
      </c>
      <c r="C1030" s="268" t="s">
        <v>2811</v>
      </c>
      <c r="D1030" s="135" t="s">
        <v>3444</v>
      </c>
      <c r="E1030" s="135"/>
      <c r="F1030" s="135" t="s">
        <v>1434</v>
      </c>
      <c r="G1030" s="269">
        <v>7.6895000000000005E-2</v>
      </c>
      <c r="H1030" s="292" t="s">
        <v>3445</v>
      </c>
    </row>
    <row r="1031" spans="2:8" outlineLevel="1" x14ac:dyDescent="0.35">
      <c r="B1031" s="267" t="s">
        <v>2398</v>
      </c>
      <c r="C1031" s="268" t="s">
        <v>2811</v>
      </c>
      <c r="D1031" s="135" t="s">
        <v>3446</v>
      </c>
      <c r="E1031" s="135"/>
      <c r="F1031" s="135" t="s">
        <v>1434</v>
      </c>
      <c r="G1031" s="269">
        <v>0.16088800000000003</v>
      </c>
      <c r="H1031" s="292" t="s">
        <v>3447</v>
      </c>
    </row>
    <row r="1032" spans="2:8" outlineLevel="1" x14ac:dyDescent="0.35">
      <c r="B1032" s="267" t="s">
        <v>1479</v>
      </c>
      <c r="C1032" s="268" t="s">
        <v>3427</v>
      </c>
      <c r="D1032" s="135" t="s">
        <v>3448</v>
      </c>
      <c r="E1032" s="135"/>
      <c r="F1032" s="135" t="s">
        <v>1434</v>
      </c>
      <c r="G1032" s="269">
        <v>4.0222000000000008E-2</v>
      </c>
      <c r="H1032" s="292" t="s">
        <v>3449</v>
      </c>
    </row>
    <row r="1033" spans="2:8" outlineLevel="1" x14ac:dyDescent="0.35">
      <c r="B1033" s="267" t="s">
        <v>2398</v>
      </c>
      <c r="C1033" s="268" t="s">
        <v>2811</v>
      </c>
      <c r="D1033" s="135" t="s">
        <v>3450</v>
      </c>
      <c r="E1033" s="135"/>
      <c r="F1033" s="135" t="s">
        <v>1434</v>
      </c>
      <c r="G1033" s="269">
        <v>0.16088800000000003</v>
      </c>
      <c r="H1033" s="292" t="s">
        <v>3451</v>
      </c>
    </row>
    <row r="1034" spans="2:8" outlineLevel="1" x14ac:dyDescent="0.35">
      <c r="B1034" s="267" t="s">
        <v>1479</v>
      </c>
      <c r="C1034" s="268" t="s">
        <v>3427</v>
      </c>
      <c r="D1034" s="135" t="s">
        <v>3452</v>
      </c>
      <c r="E1034" s="135"/>
      <c r="F1034" s="135" t="s">
        <v>1434</v>
      </c>
      <c r="G1034" s="269">
        <v>4.0222000000000008E-2</v>
      </c>
      <c r="H1034" s="292" t="s">
        <v>3453</v>
      </c>
    </row>
    <row r="1035" spans="2:8" outlineLevel="1" x14ac:dyDescent="0.35">
      <c r="B1035" s="267" t="s">
        <v>1479</v>
      </c>
      <c r="C1035" s="268" t="s">
        <v>3427</v>
      </c>
      <c r="D1035" s="135" t="s">
        <v>3454</v>
      </c>
      <c r="E1035" s="135"/>
      <c r="F1035" s="135" t="s">
        <v>1434</v>
      </c>
      <c r="G1035" s="269">
        <v>0.19637800000000002</v>
      </c>
      <c r="H1035" s="292" t="s">
        <v>3455</v>
      </c>
    </row>
    <row r="1036" spans="2:8" outlineLevel="1" x14ac:dyDescent="0.35">
      <c r="B1036" s="267" t="s">
        <v>1479</v>
      </c>
      <c r="C1036" s="268" t="s">
        <v>3427</v>
      </c>
      <c r="D1036" s="135" t="s">
        <v>3456</v>
      </c>
      <c r="E1036" s="135"/>
      <c r="F1036" s="135" t="s">
        <v>1434</v>
      </c>
      <c r="G1036" s="269">
        <v>0.19637800000000002</v>
      </c>
      <c r="H1036" s="292" t="s">
        <v>3457</v>
      </c>
    </row>
    <row r="1037" spans="2:8" outlineLevel="1" x14ac:dyDescent="0.35">
      <c r="B1037" s="267" t="s">
        <v>1479</v>
      </c>
      <c r="C1037" s="268" t="s">
        <v>3458</v>
      </c>
      <c r="D1037" s="135" t="s">
        <v>3459</v>
      </c>
      <c r="E1037" s="135"/>
      <c r="F1037" s="135" t="s">
        <v>1434</v>
      </c>
      <c r="G1037" s="269">
        <v>0.41523300000000002</v>
      </c>
      <c r="H1037" s="292" t="s">
        <v>3460</v>
      </c>
    </row>
    <row r="1038" spans="2:8" outlineLevel="1" x14ac:dyDescent="0.35">
      <c r="B1038" s="267" t="s">
        <v>1479</v>
      </c>
      <c r="C1038" s="268" t="s">
        <v>3458</v>
      </c>
      <c r="D1038" s="135" t="s">
        <v>3461</v>
      </c>
      <c r="E1038" s="135"/>
      <c r="F1038" s="135" t="s">
        <v>1434</v>
      </c>
      <c r="G1038" s="269">
        <v>0.41523300000000002</v>
      </c>
      <c r="H1038" s="292" t="s">
        <v>3462</v>
      </c>
    </row>
    <row r="1039" spans="2:8" outlineLevel="1" x14ac:dyDescent="0.35">
      <c r="B1039" s="267" t="s">
        <v>1479</v>
      </c>
      <c r="C1039" s="268" t="s">
        <v>3458</v>
      </c>
      <c r="D1039" s="135" t="s">
        <v>3463</v>
      </c>
      <c r="E1039" s="135"/>
      <c r="F1039" s="135" t="s">
        <v>1434</v>
      </c>
      <c r="G1039" s="269">
        <v>5.9150000000000008E-2</v>
      </c>
      <c r="H1039" s="292" t="s">
        <v>3464</v>
      </c>
    </row>
    <row r="1040" spans="2:8" outlineLevel="1" x14ac:dyDescent="0.35">
      <c r="B1040" s="267" t="s">
        <v>1479</v>
      </c>
      <c r="C1040" s="268" t="s">
        <v>3458</v>
      </c>
      <c r="D1040" s="135" t="s">
        <v>3465</v>
      </c>
      <c r="E1040" s="135"/>
      <c r="F1040" s="135" t="s">
        <v>1434</v>
      </c>
      <c r="G1040" s="269">
        <v>0.15379000000000001</v>
      </c>
      <c r="H1040" s="292" t="s">
        <v>3466</v>
      </c>
    </row>
    <row r="1041" spans="1:10" outlineLevel="1" x14ac:dyDescent="0.35">
      <c r="B1041" s="267" t="s">
        <v>2398</v>
      </c>
      <c r="C1041" s="268" t="s">
        <v>2811</v>
      </c>
      <c r="D1041" s="135" t="s">
        <v>3467</v>
      </c>
      <c r="E1041" s="135"/>
      <c r="F1041" s="135" t="s">
        <v>1434</v>
      </c>
      <c r="G1041" s="269">
        <v>0.16088800000000003</v>
      </c>
      <c r="H1041" s="292" t="s">
        <v>3468</v>
      </c>
    </row>
    <row r="1042" spans="1:10" outlineLevel="1" x14ac:dyDescent="0.35">
      <c r="B1042" s="267" t="s">
        <v>1479</v>
      </c>
      <c r="C1042" s="268" t="s">
        <v>3458</v>
      </c>
      <c r="D1042" s="135" t="s">
        <v>3469</v>
      </c>
      <c r="E1042" s="135"/>
      <c r="F1042" s="135" t="s">
        <v>1434</v>
      </c>
      <c r="G1042" s="269">
        <v>0.15379000000000001</v>
      </c>
      <c r="H1042" s="292" t="s">
        <v>3470</v>
      </c>
    </row>
    <row r="1043" spans="1:10" outlineLevel="1" x14ac:dyDescent="0.35">
      <c r="B1043" s="267" t="s">
        <v>2398</v>
      </c>
      <c r="C1043" s="268" t="s">
        <v>2811</v>
      </c>
      <c r="D1043" s="135" t="s">
        <v>3471</v>
      </c>
      <c r="E1043" s="135"/>
      <c r="F1043" s="135" t="s">
        <v>1434</v>
      </c>
      <c r="G1043" s="269">
        <v>0.16088800000000003</v>
      </c>
      <c r="H1043" s="292" t="s">
        <v>3472</v>
      </c>
    </row>
    <row r="1044" spans="1:10" outlineLevel="1" x14ac:dyDescent="0.35">
      <c r="B1044" s="267" t="s">
        <v>1479</v>
      </c>
      <c r="C1044" s="268" t="s">
        <v>3458</v>
      </c>
      <c r="D1044" s="135" t="s">
        <v>3473</v>
      </c>
      <c r="E1044" s="135"/>
      <c r="F1044" s="135" t="s">
        <v>1434</v>
      </c>
      <c r="G1044" s="269">
        <v>0.15379000000000001</v>
      </c>
      <c r="H1044" s="292" t="s">
        <v>3474</v>
      </c>
    </row>
    <row r="1045" spans="1:10" outlineLevel="1" x14ac:dyDescent="0.35">
      <c r="B1045" s="267" t="s">
        <v>2398</v>
      </c>
      <c r="C1045" s="268" t="s">
        <v>3475</v>
      </c>
      <c r="D1045" s="135" t="s">
        <v>3476</v>
      </c>
      <c r="E1045" s="135"/>
      <c r="F1045" s="135" t="s">
        <v>1434</v>
      </c>
      <c r="G1045" s="269">
        <v>0.154973</v>
      </c>
      <c r="H1045" s="292" t="s">
        <v>3477</v>
      </c>
    </row>
    <row r="1046" spans="1:10" outlineLevel="1" x14ac:dyDescent="0.35">
      <c r="B1046" s="267" t="s">
        <v>2228</v>
      </c>
      <c r="C1046" s="268" t="s">
        <v>3053</v>
      </c>
      <c r="D1046" s="135" t="s">
        <v>3478</v>
      </c>
      <c r="E1046" s="135"/>
      <c r="F1046" s="135" t="s">
        <v>1434</v>
      </c>
      <c r="G1046" s="269">
        <v>0.139594</v>
      </c>
      <c r="H1046" s="292" t="s">
        <v>3479</v>
      </c>
    </row>
    <row r="1047" spans="1:10" outlineLevel="1" x14ac:dyDescent="0.35">
      <c r="B1047" s="267" t="s">
        <v>2398</v>
      </c>
      <c r="C1047" s="268" t="s">
        <v>3475</v>
      </c>
      <c r="D1047" s="135" t="s">
        <v>3480</v>
      </c>
      <c r="E1047" s="135"/>
      <c r="F1047" s="135" t="s">
        <v>1434</v>
      </c>
      <c r="G1047" s="269">
        <v>0.16088800000000003</v>
      </c>
      <c r="H1047" s="292" t="s">
        <v>3481</v>
      </c>
    </row>
    <row r="1048" spans="1:10" outlineLevel="1" x14ac:dyDescent="0.35">
      <c r="B1048" s="267" t="s">
        <v>2398</v>
      </c>
      <c r="C1048" s="268" t="s">
        <v>3475</v>
      </c>
      <c r="D1048" s="135" t="s">
        <v>3482</v>
      </c>
      <c r="E1048" s="135"/>
      <c r="F1048" s="135" t="s">
        <v>1434</v>
      </c>
      <c r="G1048" s="269">
        <v>0.14787500000000001</v>
      </c>
      <c r="H1048" s="292" t="s">
        <v>3483</v>
      </c>
    </row>
    <row r="1049" spans="1:10" outlineLevel="1" x14ac:dyDescent="0.35">
      <c r="B1049" s="267" t="s">
        <v>2398</v>
      </c>
      <c r="C1049" s="268" t="s">
        <v>3475</v>
      </c>
      <c r="D1049" s="135" t="s">
        <v>3484</v>
      </c>
      <c r="E1049" s="135"/>
      <c r="F1049" s="135" t="s">
        <v>1434</v>
      </c>
      <c r="G1049" s="269">
        <v>0.18928</v>
      </c>
      <c r="H1049" s="292" t="s">
        <v>3485</v>
      </c>
    </row>
    <row r="1050" spans="1:10" outlineLevel="1" x14ac:dyDescent="0.35">
      <c r="B1050" s="267" t="s">
        <v>2398</v>
      </c>
      <c r="C1050" s="268" t="s">
        <v>3475</v>
      </c>
      <c r="D1050" s="135" t="s">
        <v>3486</v>
      </c>
      <c r="E1050" s="135"/>
      <c r="F1050" s="135" t="s">
        <v>1434</v>
      </c>
      <c r="G1050" s="269">
        <v>0.18928</v>
      </c>
      <c r="H1050" s="292" t="s">
        <v>3487</v>
      </c>
    </row>
    <row r="1051" spans="1:10" outlineLevel="1" x14ac:dyDescent="0.35">
      <c r="B1051" s="267" t="s">
        <v>1479</v>
      </c>
      <c r="C1051" s="268" t="s">
        <v>3458</v>
      </c>
      <c r="D1051" s="135" t="s">
        <v>3488</v>
      </c>
      <c r="E1051" s="135"/>
      <c r="F1051" s="135" t="s">
        <v>1434</v>
      </c>
      <c r="G1051" s="269">
        <v>0.12421500000000001</v>
      </c>
      <c r="H1051" s="292" t="s">
        <v>3489</v>
      </c>
    </row>
    <row r="1052" spans="1:10" outlineLevel="1" x14ac:dyDescent="0.35">
      <c r="B1052" s="267" t="s">
        <v>1479</v>
      </c>
      <c r="C1052" s="268" t="s">
        <v>3458</v>
      </c>
      <c r="D1052" s="135" t="s">
        <v>3490</v>
      </c>
      <c r="E1052" s="135"/>
      <c r="F1052" s="135" t="s">
        <v>1434</v>
      </c>
      <c r="G1052" s="269">
        <v>0.14196</v>
      </c>
      <c r="H1052" s="292" t="s">
        <v>3491</v>
      </c>
    </row>
    <row r="1053" spans="1:10" outlineLevel="1" x14ac:dyDescent="0.35">
      <c r="B1053" s="267" t="s">
        <v>2398</v>
      </c>
      <c r="C1053" s="268" t="s">
        <v>3475</v>
      </c>
      <c r="D1053" s="135" t="s">
        <v>3492</v>
      </c>
      <c r="E1053" s="135"/>
      <c r="F1053" s="135" t="s">
        <v>1434</v>
      </c>
      <c r="G1053" s="269">
        <v>0.18928</v>
      </c>
      <c r="H1053" s="292" t="s">
        <v>3493</v>
      </c>
    </row>
    <row r="1054" spans="1:10" outlineLevel="1" x14ac:dyDescent="0.35">
      <c r="B1054" s="267" t="s">
        <v>2398</v>
      </c>
      <c r="C1054" s="268" t="s">
        <v>3475</v>
      </c>
      <c r="D1054" s="135" t="s">
        <v>3494</v>
      </c>
      <c r="E1054" s="135"/>
      <c r="F1054" s="135" t="s">
        <v>1434</v>
      </c>
      <c r="G1054" s="269">
        <v>0.11475100000000001</v>
      </c>
      <c r="H1054" s="292" t="s">
        <v>3495</v>
      </c>
    </row>
    <row r="1055" spans="1:10" ht="15" outlineLevel="1" thickBot="1" x14ac:dyDescent="0.4">
      <c r="B1055" s="270" t="s">
        <v>2398</v>
      </c>
      <c r="C1055" s="271" t="s">
        <v>3475</v>
      </c>
      <c r="D1055" s="142" t="s">
        <v>3496</v>
      </c>
      <c r="E1055" s="142"/>
      <c r="F1055" s="142" t="s">
        <v>1434</v>
      </c>
      <c r="G1055" s="272">
        <v>8.0444000000000015E-2</v>
      </c>
      <c r="H1055" s="293" t="s">
        <v>3497</v>
      </c>
    </row>
    <row r="1056" spans="1:10" ht="21" x14ac:dyDescent="0.5">
      <c r="A1056" s="92" t="s">
        <v>118</v>
      </c>
      <c r="B1056" s="273" t="s">
        <v>119</v>
      </c>
      <c r="C1056" s="94"/>
      <c r="D1056" s="94"/>
      <c r="J1056" s="20"/>
    </row>
    <row r="1057" spans="1:4" ht="15" hidden="1" outlineLevel="1" thickBot="1" x14ac:dyDescent="0.4">
      <c r="A1057" s="94"/>
      <c r="B1057" s="278" t="s">
        <v>1423</v>
      </c>
      <c r="C1057" s="279" t="s">
        <v>1479</v>
      </c>
      <c r="D1057" s="255" t="s">
        <v>272</v>
      </c>
    </row>
    <row r="1058" spans="1:4" collapsed="1" x14ac:dyDescent="0.35"/>
  </sheetData>
  <autoFilter ref="B38:H1055" xr:uid="{AEAA8519-30AC-411C-94E8-19E2C675F8AA}">
    <sortState xmlns:xlrd2="http://schemas.microsoft.com/office/spreadsheetml/2017/richdata2" ref="B514:H1055">
      <sortCondition ref="C38:C1055"/>
    </sortState>
  </autoFilter>
  <mergeCells count="14">
    <mergeCell ref="B3:G3"/>
    <mergeCell ref="D16:E16"/>
    <mergeCell ref="D17:E17"/>
    <mergeCell ref="D18:E18"/>
    <mergeCell ref="D19:E19"/>
    <mergeCell ref="D32:E32"/>
    <mergeCell ref="D25:E25"/>
    <mergeCell ref="D22:E22"/>
    <mergeCell ref="D23:E23"/>
    <mergeCell ref="D30:E30"/>
    <mergeCell ref="D31:E31"/>
    <mergeCell ref="D29:E29"/>
    <mergeCell ref="D28:E28"/>
    <mergeCell ref="D24:E24"/>
  </mergeCells>
  <dataValidations count="4">
    <dataValidation type="list" allowBlank="1" showInputMessage="1" showErrorMessage="1" sqref="D23:D26 D29:D32 D17:D19" xr:uid="{D3D3C39D-CA01-4300-A501-70948667437F}">
      <formula1>INDIRECT($C17)</formula1>
    </dataValidation>
    <dataValidation type="list" allowBlank="1" showInputMessage="1" showErrorMessage="1" sqref="C23:C26 C29:C32 C17:C19" xr:uid="{D8337879-AA15-4CD5-B9F6-B6B507E4A4D6}">
      <formula1>INDIRECT(B17)</formula1>
    </dataValidation>
    <dataValidation type="list" allowBlank="1" showInputMessage="1" showErrorMessage="1" sqref="B23:B26 B29:B32 B17:B19" xr:uid="{C5B5F0DF-5D7B-4985-BD3A-B9650B819456}">
      <formula1>$B$1057:$D$1057</formula1>
    </dataValidation>
    <dataValidation allowBlank="1" showInputMessage="1" showErrorMessage="1" sqref="B26:D26" xr:uid="{EF9925D1-DCE4-4303-98FC-CF44244EADF0}"/>
  </dataValidation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8E73-62CA-43C9-9C09-1315A6B0FC30}">
  <sheetPr>
    <tabColor rgb="FF006582"/>
    <pageSetUpPr autoPageBreaks="0"/>
  </sheetPr>
  <dimension ref="A1:S124"/>
  <sheetViews>
    <sheetView topLeftCell="A55" zoomScale="68" zoomScaleNormal="100" workbookViewId="0">
      <selection activeCell="F73" sqref="F73"/>
    </sheetView>
  </sheetViews>
  <sheetFormatPr baseColWidth="10" defaultColWidth="10.7265625" defaultRowHeight="14.5" outlineLevelRow="1" x14ac:dyDescent="0.35"/>
  <cols>
    <col min="1" max="1" width="12.453125" style="1" customWidth="1"/>
    <col min="2" max="5" width="25.7265625" style="1" customWidth="1"/>
    <col min="6" max="6" width="18.81640625" style="1" customWidth="1"/>
    <col min="7" max="7" width="10.7265625" style="1"/>
    <col min="8" max="8" width="20.54296875" style="1" customWidth="1"/>
    <col min="9" max="9" width="10.7265625" style="1"/>
    <col min="10" max="10" width="13.54296875" style="1" customWidth="1"/>
    <col min="11" max="11" width="18.7265625" style="1" customWidth="1"/>
    <col min="12" max="16384" width="10.7265625" style="1"/>
  </cols>
  <sheetData>
    <row r="1" spans="1:19" ht="16" customHeight="1" x14ac:dyDescent="0.35"/>
    <row r="2" spans="1:19" ht="16" customHeight="1" thickBot="1" x14ac:dyDescent="0.4"/>
    <row r="3" spans="1:19" s="366" customFormat="1" ht="106" customHeight="1" x14ac:dyDescent="0.35">
      <c r="B3" s="127" t="s">
        <v>3518</v>
      </c>
      <c r="C3" s="387"/>
      <c r="D3" s="387"/>
      <c r="E3" s="388"/>
      <c r="F3" s="367"/>
      <c r="G3" s="367"/>
      <c r="H3" s="367"/>
      <c r="I3" s="367"/>
      <c r="J3" s="367"/>
      <c r="K3" s="367"/>
    </row>
    <row r="4" spans="1:19" s="359" customFormat="1" ht="5.25" customHeight="1" x14ac:dyDescent="0.35">
      <c r="B4" s="423"/>
      <c r="C4" s="361"/>
      <c r="D4" s="361"/>
      <c r="E4" s="424"/>
      <c r="F4" s="360"/>
      <c r="G4" s="360"/>
      <c r="H4" s="360"/>
      <c r="I4" s="360"/>
      <c r="J4" s="360"/>
      <c r="K4" s="360"/>
    </row>
    <row r="5" spans="1:19" ht="20.149999999999999" customHeight="1" x14ac:dyDescent="0.65">
      <c r="B5" s="235" t="s">
        <v>3519</v>
      </c>
      <c r="C5" s="412"/>
      <c r="D5" s="412"/>
      <c r="E5" s="425"/>
      <c r="F5" s="12"/>
      <c r="G5" s="5"/>
      <c r="H5" s="5"/>
      <c r="I5" s="5"/>
      <c r="J5" s="5"/>
      <c r="K5" s="12"/>
      <c r="L5" s="3"/>
      <c r="M5" s="3"/>
      <c r="N5" s="3"/>
    </row>
    <row r="6" spans="1:19" ht="16.399999999999999" customHeight="1" outlineLevel="1" x14ac:dyDescent="0.65">
      <c r="B6" s="426"/>
      <c r="C6" s="427"/>
      <c r="D6" s="427"/>
      <c r="E6" s="428"/>
      <c r="F6" s="12"/>
      <c r="G6" s="27"/>
      <c r="H6" s="27"/>
      <c r="I6" s="27"/>
      <c r="J6" s="27"/>
      <c r="K6" s="12"/>
      <c r="L6" s="3"/>
      <c r="M6" s="3"/>
      <c r="N6" s="3"/>
    </row>
    <row r="7" spans="1:19" ht="16.399999999999999" customHeight="1" outlineLevel="1" x14ac:dyDescent="0.65">
      <c r="B7" s="398" t="s">
        <v>124</v>
      </c>
      <c r="C7" s="264" t="s">
        <v>3520</v>
      </c>
      <c r="D7" s="399"/>
      <c r="E7" s="429"/>
      <c r="F7" s="12"/>
      <c r="H7" s="71"/>
      <c r="I7" s="71"/>
      <c r="J7" s="27"/>
      <c r="K7" s="12"/>
      <c r="L7" s="3"/>
      <c r="M7" s="3"/>
      <c r="N7" s="3"/>
    </row>
    <row r="8" spans="1:19" ht="36" customHeight="1" outlineLevel="1" x14ac:dyDescent="0.65">
      <c r="B8" s="401"/>
      <c r="C8" s="1102" t="s">
        <v>3521</v>
      </c>
      <c r="D8" s="1102"/>
      <c r="E8" s="1103"/>
      <c r="F8" s="12"/>
      <c r="H8" s="71"/>
      <c r="I8" s="71"/>
      <c r="J8" s="27"/>
      <c r="K8" s="12"/>
      <c r="L8" s="3"/>
      <c r="M8" s="3"/>
      <c r="N8" s="3"/>
    </row>
    <row r="9" spans="1:19" ht="28.5" outlineLevel="1" x14ac:dyDescent="0.65">
      <c r="B9" s="398" t="s">
        <v>126</v>
      </c>
      <c r="C9" s="264" t="s">
        <v>3522</v>
      </c>
      <c r="D9" s="399"/>
      <c r="E9" s="429"/>
      <c r="F9" s="12"/>
      <c r="G9" s="27"/>
      <c r="H9" s="27"/>
      <c r="I9" s="27"/>
      <c r="J9" s="27"/>
      <c r="K9" s="12"/>
      <c r="L9" s="3"/>
      <c r="M9" s="3"/>
      <c r="N9" s="3"/>
    </row>
    <row r="10" spans="1:19" ht="37.5" customHeight="1" outlineLevel="1" x14ac:dyDescent="0.65">
      <c r="B10" s="401"/>
      <c r="C10" s="1102" t="s">
        <v>3523</v>
      </c>
      <c r="D10" s="1102"/>
      <c r="E10" s="1103"/>
      <c r="G10" s="27"/>
      <c r="H10" s="27"/>
      <c r="I10" s="27"/>
      <c r="J10" s="27"/>
    </row>
    <row r="11" spans="1:19" ht="16.399999999999999" customHeight="1" outlineLevel="1" x14ac:dyDescent="0.65">
      <c r="B11" s="430"/>
      <c r="C11" s="406"/>
      <c r="D11" s="406"/>
      <c r="E11" s="431"/>
      <c r="F11" s="32"/>
      <c r="G11" s="32"/>
      <c r="H11" s="32"/>
      <c r="I11" s="32"/>
      <c r="J11" s="32"/>
    </row>
    <row r="12" spans="1:19" ht="32.65" customHeight="1" thickBot="1" x14ac:dyDescent="0.9">
      <c r="B12" s="266"/>
      <c r="C12" s="382"/>
      <c r="D12" s="220" t="s">
        <v>3524</v>
      </c>
      <c r="E12" s="116">
        <f>SUM(E17:E24)/1000+SUM(E28:E30)/1000</f>
        <v>17.48515424</v>
      </c>
      <c r="F12" s="32"/>
      <c r="G12" s="32"/>
      <c r="H12" s="32"/>
      <c r="I12" s="32"/>
      <c r="J12" s="32"/>
    </row>
    <row r="13" spans="1:19" ht="16" customHeight="1" x14ac:dyDescent="0.35">
      <c r="B13" s="18"/>
      <c r="C13" s="18"/>
      <c r="D13" s="18"/>
      <c r="E13" s="18"/>
      <c r="F13" s="18"/>
      <c r="N13" s="1047"/>
      <c r="O13" s="1047"/>
      <c r="P13" s="1047"/>
      <c r="Q13" s="1047"/>
      <c r="R13" s="1047"/>
      <c r="S13" s="1047"/>
    </row>
    <row r="14" spans="1:19" s="94" customFormat="1" ht="24" thickBot="1" x14ac:dyDescent="0.6">
      <c r="A14" s="92"/>
      <c r="B14" s="96" t="s">
        <v>135</v>
      </c>
    </row>
    <row r="15" spans="1:19" s="94" customFormat="1" ht="26" x14ac:dyDescent="0.6">
      <c r="B15" s="724" t="s">
        <v>51</v>
      </c>
      <c r="C15" s="120"/>
      <c r="D15" s="120"/>
      <c r="E15" s="121"/>
      <c r="F15" s="720"/>
    </row>
    <row r="16" spans="1:19" s="94" customFormat="1" ht="31" x14ac:dyDescent="0.45">
      <c r="B16" s="725"/>
      <c r="C16" s="490" t="s">
        <v>136</v>
      </c>
      <c r="D16" s="490" t="s">
        <v>137</v>
      </c>
      <c r="E16" s="517" t="s">
        <v>3525</v>
      </c>
      <c r="N16" s="449"/>
      <c r="O16" s="449"/>
      <c r="P16" s="449"/>
      <c r="Q16" s="449"/>
      <c r="R16" s="449"/>
      <c r="S16" s="449"/>
    </row>
    <row r="17" spans="1:19" s="94" customFormat="1" ht="14.25" customHeight="1" x14ac:dyDescent="0.35">
      <c r="B17" s="1110" t="s">
        <v>139</v>
      </c>
      <c r="C17" s="200" t="s">
        <v>64</v>
      </c>
      <c r="D17" s="844">
        <f>'1 u. 2'!D20</f>
        <v>2000</v>
      </c>
      <c r="E17" s="726">
        <f>IFERROR($D17*VLOOKUP(C17,$B$36:$D$44,3,0),0)</f>
        <v>909.47023999999988</v>
      </c>
      <c r="N17" s="449"/>
      <c r="O17" s="449"/>
      <c r="P17" s="449"/>
      <c r="Q17" s="449"/>
      <c r="R17" s="449"/>
      <c r="S17" s="449"/>
    </row>
    <row r="18" spans="1:19" s="94" customFormat="1" ht="14.5" customHeight="1" x14ac:dyDescent="0.35">
      <c r="B18" s="1111"/>
      <c r="C18" s="200"/>
      <c r="D18" s="844">
        <f>'1 u. 2'!D21</f>
        <v>1</v>
      </c>
      <c r="E18" s="726">
        <f>IFERROR($D18*VLOOKUP(C18,$B$36:$D$44,3,0),0)</f>
        <v>0</v>
      </c>
      <c r="H18" s="721"/>
      <c r="J18" s="721" t="str">
        <f>IF(H18&lt;=0,"",VLOOKUP(G18,$B$36:$D$41,3,0)*H18)</f>
        <v/>
      </c>
      <c r="N18" s="449"/>
      <c r="O18" s="449"/>
      <c r="P18" s="449"/>
      <c r="Q18" s="449"/>
      <c r="R18" s="449"/>
      <c r="S18" s="449"/>
    </row>
    <row r="19" spans="1:19" s="94" customFormat="1" ht="14.65" customHeight="1" x14ac:dyDescent="0.35">
      <c r="B19" s="1108" t="s">
        <v>3526</v>
      </c>
      <c r="C19" s="722" t="s">
        <v>143</v>
      </c>
      <c r="D19" s="95">
        <v>600</v>
      </c>
      <c r="E19" s="726">
        <f>IFERROR($D19*VLOOKUP(C19,$B$46:$D$53,3,0),0)</f>
        <v>363.98399999999998</v>
      </c>
      <c r="H19" s="721"/>
      <c r="J19" s="721" t="str">
        <f>IF(H19&lt;=0,"",VLOOKUP(G19,$B$36:$D$41,3,0)*H19)</f>
        <v/>
      </c>
      <c r="N19" s="449"/>
      <c r="O19" s="449"/>
      <c r="P19" s="449"/>
      <c r="Q19" s="449"/>
      <c r="R19" s="449"/>
      <c r="S19" s="449"/>
    </row>
    <row r="20" spans="1:19" s="94" customFormat="1" ht="14.25" customHeight="1" x14ac:dyDescent="0.35">
      <c r="B20" s="1109"/>
      <c r="C20" s="722"/>
      <c r="D20" s="95"/>
      <c r="E20" s="726">
        <f>IFERROR($D20*VLOOKUP(C20,$B$46:$D$53,3,0),0)</f>
        <v>0</v>
      </c>
      <c r="H20" s="721"/>
      <c r="J20" s="721"/>
      <c r="N20" s="449"/>
      <c r="O20" s="449"/>
      <c r="P20" s="449"/>
      <c r="Q20" s="618"/>
      <c r="R20" s="583"/>
      <c r="S20" s="583"/>
    </row>
    <row r="21" spans="1:19" s="94" customFormat="1" ht="14.65" customHeight="1" x14ac:dyDescent="0.35">
      <c r="B21" s="1108" t="s">
        <v>145</v>
      </c>
      <c r="C21" s="722" t="s">
        <v>146</v>
      </c>
      <c r="D21" s="612">
        <v>30000</v>
      </c>
      <c r="E21" s="726">
        <f>IFERROR(VLOOKUP($C21,$B$55:$D$72,3,0)*$D21,0)</f>
        <v>1223.7</v>
      </c>
      <c r="H21" s="721"/>
      <c r="J21" s="721" t="str">
        <f>IF(H21&lt;=0,"",VLOOKUP(G21,$B$36:$D$41,3,0)*H21)</f>
        <v/>
      </c>
      <c r="N21" s="449"/>
      <c r="O21" s="449"/>
      <c r="P21" s="449"/>
      <c r="Q21" s="449"/>
      <c r="R21" s="449"/>
      <c r="S21" s="449"/>
    </row>
    <row r="22" spans="1:19" s="94" customFormat="1" ht="14.25" customHeight="1" x14ac:dyDescent="0.35">
      <c r="B22" s="1109"/>
      <c r="C22" s="722"/>
      <c r="D22" s="612"/>
      <c r="E22" s="726">
        <f>IFERROR(VLOOKUP($C22,$B$55:$D$72,3,0)*$D22,0)</f>
        <v>0</v>
      </c>
      <c r="H22" s="721"/>
      <c r="J22" s="721"/>
      <c r="N22" s="449"/>
      <c r="O22" s="449"/>
      <c r="P22" s="449"/>
      <c r="Q22" s="618"/>
      <c r="R22" s="583"/>
      <c r="S22" s="583"/>
    </row>
    <row r="23" spans="1:19" s="94" customFormat="1" ht="14.25" customHeight="1" x14ac:dyDescent="0.35">
      <c r="B23" s="1112" t="s">
        <v>147</v>
      </c>
      <c r="C23" s="722" t="s">
        <v>148</v>
      </c>
      <c r="D23" s="612">
        <v>50000</v>
      </c>
      <c r="E23" s="727">
        <f>IFERROR(VLOOKUP($C23,$B$73:$D$78,3,0)*$D23,0)</f>
        <v>2830</v>
      </c>
      <c r="H23" s="721"/>
      <c r="J23" s="721"/>
      <c r="N23" s="449"/>
      <c r="O23" s="449"/>
      <c r="P23" s="449"/>
      <c r="Q23" s="618"/>
      <c r="R23" s="583"/>
      <c r="S23" s="583"/>
    </row>
    <row r="24" spans="1:19" s="94" customFormat="1" ht="14.25" customHeight="1" thickBot="1" x14ac:dyDescent="0.4">
      <c r="B24" s="1113"/>
      <c r="C24" s="728"/>
      <c r="D24" s="845"/>
      <c r="E24" s="729">
        <f>IFERROR(VLOOKUP($C24,$B$73:$D$78,3,0)*$D24,0)</f>
        <v>0</v>
      </c>
      <c r="H24" s="721"/>
      <c r="J24" s="721"/>
      <c r="N24" s="449"/>
      <c r="O24" s="449"/>
      <c r="P24" s="449"/>
      <c r="Q24" s="618"/>
      <c r="R24" s="583"/>
      <c r="S24" s="583"/>
    </row>
    <row r="25" spans="1:19" s="94" customFormat="1" ht="15" thickBot="1" x14ac:dyDescent="0.4">
      <c r="E25" s="723"/>
      <c r="F25" s="583"/>
    </row>
    <row r="26" spans="1:19" s="94" customFormat="1" ht="26" x14ac:dyDescent="0.6">
      <c r="B26" s="724" t="s">
        <v>83</v>
      </c>
      <c r="C26" s="118"/>
      <c r="D26" s="118"/>
      <c r="E26" s="119"/>
      <c r="F26" s="583"/>
    </row>
    <row r="27" spans="1:19" s="94" customFormat="1" ht="31" x14ac:dyDescent="0.45">
      <c r="B27" s="1114" t="s">
        <v>153</v>
      </c>
      <c r="C27" s="1115"/>
      <c r="D27" s="490" t="s">
        <v>137</v>
      </c>
      <c r="E27" s="517" t="s">
        <v>3525</v>
      </c>
      <c r="F27" s="583"/>
    </row>
    <row r="28" spans="1:19" s="94" customFormat="1" x14ac:dyDescent="0.35">
      <c r="B28" s="1116" t="s">
        <v>154</v>
      </c>
      <c r="C28" s="1117"/>
      <c r="D28" s="513">
        <v>100000</v>
      </c>
      <c r="E28" s="726">
        <f>D28*D80</f>
        <v>6503</v>
      </c>
      <c r="F28" s="583"/>
    </row>
    <row r="29" spans="1:19" s="94" customFormat="1" x14ac:dyDescent="0.35">
      <c r="B29" s="1116" t="s">
        <v>3527</v>
      </c>
      <c r="C29" s="1117"/>
      <c r="D29" s="513">
        <v>100000</v>
      </c>
      <c r="E29" s="726">
        <f>D29*D81</f>
        <v>5655</v>
      </c>
      <c r="F29" s="583"/>
    </row>
    <row r="30" spans="1:19" s="94" customFormat="1" ht="15" thickBot="1" x14ac:dyDescent="0.4">
      <c r="B30" s="1118" t="s">
        <v>157</v>
      </c>
      <c r="C30" s="1119"/>
      <c r="D30" s="846">
        <v>0</v>
      </c>
      <c r="E30" s="729">
        <f>D30*D82</f>
        <v>0</v>
      </c>
      <c r="F30" s="583"/>
    </row>
    <row r="31" spans="1:19" ht="28.5" customHeight="1" x14ac:dyDescent="0.35"/>
    <row r="32" spans="1:19" s="94" customFormat="1" ht="21" x14ac:dyDescent="0.5">
      <c r="A32" s="92" t="s">
        <v>118</v>
      </c>
      <c r="B32" s="93" t="s">
        <v>158</v>
      </c>
      <c r="J32" s="453"/>
    </row>
    <row r="33" spans="2:15" s="94" customFormat="1" ht="15" outlineLevel="1" thickBot="1" x14ac:dyDescent="0.4"/>
    <row r="34" spans="2:15" s="256" customFormat="1" outlineLevel="1" x14ac:dyDescent="0.35">
      <c r="B34" s="324"/>
      <c r="C34" s="118"/>
      <c r="D34" s="325" t="s">
        <v>52</v>
      </c>
      <c r="E34" s="325" t="s">
        <v>53</v>
      </c>
      <c r="F34" s="325" t="s">
        <v>54</v>
      </c>
      <c r="G34" s="1048" t="s">
        <v>159</v>
      </c>
      <c r="H34" s="1049"/>
      <c r="J34" s="330" t="s">
        <v>160</v>
      </c>
      <c r="K34" s="331"/>
      <c r="L34" s="331" t="s">
        <v>3528</v>
      </c>
      <c r="M34" s="331"/>
      <c r="N34" s="331"/>
      <c r="O34" s="333"/>
    </row>
    <row r="35" spans="2:15" s="256" customFormat="1" ht="15" outlineLevel="1" thickBot="1" x14ac:dyDescent="0.4">
      <c r="B35" s="730" t="s">
        <v>51</v>
      </c>
      <c r="C35" s="457"/>
      <c r="D35" s="458"/>
      <c r="E35" s="459"/>
      <c r="F35" s="459"/>
      <c r="G35" s="1106"/>
      <c r="H35" s="1107"/>
      <c r="I35" s="455"/>
      <c r="J35" s="198" t="s">
        <v>162</v>
      </c>
      <c r="K35" s="326" t="s">
        <v>163</v>
      </c>
      <c r="L35" s="326" t="s">
        <v>161</v>
      </c>
      <c r="M35" s="326"/>
      <c r="N35" s="326"/>
      <c r="O35" s="731"/>
    </row>
    <row r="36" spans="2:15" s="94" customFormat="1" ht="15" customHeight="1" outlineLevel="1" x14ac:dyDescent="0.45">
      <c r="B36" s="134" t="s">
        <v>55</v>
      </c>
      <c r="C36" s="135"/>
      <c r="D36" s="147">
        <v>4.2157E-2</v>
      </c>
      <c r="E36" s="135" t="s">
        <v>56</v>
      </c>
      <c r="F36" s="135" t="s">
        <v>57</v>
      </c>
      <c r="G36" s="1070" t="s">
        <v>3529</v>
      </c>
      <c r="H36" s="1071"/>
      <c r="I36" s="454"/>
      <c r="J36" s="134" t="s">
        <v>55</v>
      </c>
      <c r="K36" s="135">
        <v>9.77</v>
      </c>
      <c r="L36" s="147"/>
      <c r="M36" s="135" t="s">
        <v>57</v>
      </c>
      <c r="N36" s="1070" t="s">
        <v>3529</v>
      </c>
      <c r="O36" s="1071"/>
    </row>
    <row r="37" spans="2:15" s="94" customFormat="1" ht="16.5" outlineLevel="1" x14ac:dyDescent="0.45">
      <c r="B37" s="134" t="s">
        <v>62</v>
      </c>
      <c r="C37" s="135"/>
      <c r="D37" s="147">
        <v>0.157</v>
      </c>
      <c r="E37" s="135" t="s">
        <v>56</v>
      </c>
      <c r="F37" s="135" t="s">
        <v>63</v>
      </c>
      <c r="G37" s="1074" t="s">
        <v>3530</v>
      </c>
      <c r="H37" s="1075"/>
      <c r="I37" s="454"/>
      <c r="J37" s="134" t="s">
        <v>62</v>
      </c>
      <c r="K37" s="135">
        <v>9.77</v>
      </c>
      <c r="L37" s="147">
        <v>0.13902600000000001</v>
      </c>
      <c r="M37" s="135" t="s">
        <v>63</v>
      </c>
      <c r="N37" s="1074" t="s">
        <v>3530</v>
      </c>
      <c r="O37" s="1075"/>
    </row>
    <row r="38" spans="2:15" s="94" customFormat="1" ht="16" customHeight="1" outlineLevel="1" x14ac:dyDescent="0.45">
      <c r="B38" s="134" t="s">
        <v>64</v>
      </c>
      <c r="C38" s="135"/>
      <c r="D38" s="147">
        <f>K38*L38</f>
        <v>0.45473511999999994</v>
      </c>
      <c r="E38" s="135" t="s">
        <v>65</v>
      </c>
      <c r="F38" s="135" t="s">
        <v>66</v>
      </c>
      <c r="G38" s="1070" t="s">
        <v>3531</v>
      </c>
      <c r="H38" s="1071"/>
      <c r="I38" s="454"/>
      <c r="J38" s="134" t="s">
        <v>64</v>
      </c>
      <c r="K38" s="135">
        <v>9.94</v>
      </c>
      <c r="L38" s="732">
        <v>4.5747999999999997E-2</v>
      </c>
      <c r="M38" s="135" t="s">
        <v>66</v>
      </c>
      <c r="N38" s="1070" t="s">
        <v>3531</v>
      </c>
      <c r="O38" s="1071"/>
    </row>
    <row r="39" spans="2:15" s="94" customFormat="1" ht="16.5" outlineLevel="1" x14ac:dyDescent="0.45">
      <c r="B39" s="134" t="s">
        <v>169</v>
      </c>
      <c r="C39" s="135"/>
      <c r="D39" s="147">
        <f>K39*L39</f>
        <v>7.3219300000000001E-2</v>
      </c>
      <c r="E39" s="135" t="s">
        <v>170</v>
      </c>
      <c r="F39" s="135" t="s">
        <v>171</v>
      </c>
      <c r="G39" s="1074" t="s">
        <v>3532</v>
      </c>
      <c r="H39" s="1075"/>
      <c r="I39" s="454"/>
      <c r="J39" s="134" t="s">
        <v>169</v>
      </c>
      <c r="K39" s="135">
        <v>4.07</v>
      </c>
      <c r="L39" s="147">
        <v>1.7989999999999999E-2</v>
      </c>
      <c r="M39" s="135" t="s">
        <v>171</v>
      </c>
      <c r="N39" s="1074" t="s">
        <v>3532</v>
      </c>
      <c r="O39" s="1075"/>
    </row>
    <row r="40" spans="2:15" s="94" customFormat="1" ht="16.5" outlineLevel="1" x14ac:dyDescent="0.45">
      <c r="B40" s="134" t="s">
        <v>141</v>
      </c>
      <c r="C40" s="135"/>
      <c r="D40" s="147">
        <f>K40*L40</f>
        <v>7.5185109999999999E-2</v>
      </c>
      <c r="E40" s="135" t="s">
        <v>170</v>
      </c>
      <c r="F40" s="135" t="s">
        <v>171</v>
      </c>
      <c r="G40" s="1074" t="s">
        <v>3533</v>
      </c>
      <c r="H40" s="1075"/>
      <c r="I40" s="454"/>
      <c r="J40" s="134" t="s">
        <v>141</v>
      </c>
      <c r="K40" s="135">
        <v>4.07</v>
      </c>
      <c r="L40" s="147">
        <v>1.8473E-2</v>
      </c>
      <c r="M40" s="135" t="s">
        <v>171</v>
      </c>
      <c r="N40" s="1074" t="s">
        <v>3533</v>
      </c>
      <c r="O40" s="1075"/>
    </row>
    <row r="41" spans="2:15" s="94" customFormat="1" ht="16.5" outlineLevel="1" x14ac:dyDescent="0.45">
      <c r="B41" s="134" t="s">
        <v>140</v>
      </c>
      <c r="C41" s="135"/>
      <c r="D41" s="147">
        <f>K41*L41</f>
        <v>5.2380900000000001E-2</v>
      </c>
      <c r="E41" s="135" t="s">
        <v>170</v>
      </c>
      <c r="F41" s="135" t="s">
        <v>176</v>
      </c>
      <c r="G41" s="1074" t="s">
        <v>3534</v>
      </c>
      <c r="H41" s="1075"/>
      <c r="I41" s="454"/>
      <c r="J41" s="134" t="s">
        <v>140</v>
      </c>
      <c r="K41" s="135">
        <v>4.07</v>
      </c>
      <c r="L41" s="147">
        <v>1.2869999999999999E-2</v>
      </c>
      <c r="M41" s="135" t="s">
        <v>176</v>
      </c>
      <c r="N41" s="1074" t="s">
        <v>3534</v>
      </c>
      <c r="O41" s="1075"/>
    </row>
    <row r="42" spans="2:15" s="94" customFormat="1" ht="16.5" outlineLevel="1" x14ac:dyDescent="0.45">
      <c r="B42" s="134" t="s">
        <v>179</v>
      </c>
      <c r="C42" s="135"/>
      <c r="D42" s="147">
        <v>0.18551000000000001</v>
      </c>
      <c r="E42" s="135" t="s">
        <v>65</v>
      </c>
      <c r="F42" s="135" t="s">
        <v>3535</v>
      </c>
      <c r="G42" s="1074"/>
      <c r="H42" s="1075"/>
      <c r="I42" s="454"/>
      <c r="J42" s="134" t="s">
        <v>3536</v>
      </c>
      <c r="K42" s="135">
        <v>9.77</v>
      </c>
      <c r="L42" s="147"/>
      <c r="M42" s="135"/>
      <c r="N42" s="1074"/>
      <c r="O42" s="1075"/>
    </row>
    <row r="43" spans="2:15" s="94" customFormat="1" ht="15" customHeight="1" outlineLevel="1" x14ac:dyDescent="0.45">
      <c r="B43" s="134" t="s">
        <v>181</v>
      </c>
      <c r="C43" s="135"/>
      <c r="D43" s="147">
        <f>K43*L43</f>
        <v>0.14822805</v>
      </c>
      <c r="E43" s="135" t="s">
        <v>56</v>
      </c>
      <c r="F43" s="135" t="s">
        <v>66</v>
      </c>
      <c r="G43" s="1070" t="s">
        <v>3537</v>
      </c>
      <c r="H43" s="1071"/>
      <c r="I43" s="454"/>
      <c r="J43" s="134" t="s">
        <v>181</v>
      </c>
      <c r="K43" s="135">
        <v>2.5099999999999998</v>
      </c>
      <c r="L43" s="147">
        <v>5.9055000000000003E-2</v>
      </c>
      <c r="M43" s="135" t="s">
        <v>66</v>
      </c>
      <c r="N43" s="1070" t="s">
        <v>3537</v>
      </c>
      <c r="O43" s="1071"/>
    </row>
    <row r="44" spans="2:15" s="94" customFormat="1" ht="14.25" customHeight="1" outlineLevel="1" thickBot="1" x14ac:dyDescent="0.5">
      <c r="B44" s="134" t="s">
        <v>183</v>
      </c>
      <c r="C44" s="135"/>
      <c r="D44" s="147">
        <f>K44*L44</f>
        <v>0.47482291999999998</v>
      </c>
      <c r="E44" s="135" t="s">
        <v>56</v>
      </c>
      <c r="F44" s="135" t="s">
        <v>66</v>
      </c>
      <c r="G44" s="1070" t="s">
        <v>3538</v>
      </c>
      <c r="H44" s="1071"/>
      <c r="I44" s="454"/>
      <c r="J44" s="141" t="s">
        <v>183</v>
      </c>
      <c r="K44" s="142">
        <v>8.36</v>
      </c>
      <c r="L44" s="322">
        <v>5.6797E-2</v>
      </c>
      <c r="M44" s="142" t="s">
        <v>66</v>
      </c>
      <c r="N44" s="1104" t="s">
        <v>3538</v>
      </c>
      <c r="O44" s="1105"/>
    </row>
    <row r="45" spans="2:15" s="256" customFormat="1" outlineLevel="1" x14ac:dyDescent="0.35">
      <c r="B45" s="198" t="s">
        <v>185</v>
      </c>
      <c r="C45" s="258"/>
      <c r="D45" s="329"/>
      <c r="E45" s="258"/>
      <c r="F45" s="258"/>
      <c r="G45" s="1076"/>
      <c r="H45" s="1077"/>
      <c r="I45" s="455"/>
      <c r="J45" s="456"/>
      <c r="K45" s="456"/>
      <c r="L45" s="456"/>
      <c r="M45" s="456"/>
      <c r="N45" s="456"/>
    </row>
    <row r="46" spans="2:15" s="94" customFormat="1" ht="16.5" outlineLevel="1" x14ac:dyDescent="0.45">
      <c r="B46" s="134" t="s">
        <v>143</v>
      </c>
      <c r="C46" s="135"/>
      <c r="D46" s="147">
        <v>0.60663999999999996</v>
      </c>
      <c r="E46" s="135" t="s">
        <v>65</v>
      </c>
      <c r="F46" s="135" t="s">
        <v>3535</v>
      </c>
      <c r="G46" s="1074"/>
      <c r="H46" s="1075"/>
      <c r="I46" s="454"/>
      <c r="J46" s="449"/>
      <c r="K46" s="449"/>
      <c r="L46" s="449"/>
      <c r="M46" s="449"/>
      <c r="N46" s="449"/>
    </row>
    <row r="47" spans="2:15" s="94" customFormat="1" ht="16.5" outlineLevel="1" x14ac:dyDescent="0.45">
      <c r="B47" s="134" t="s">
        <v>186</v>
      </c>
      <c r="C47" s="135"/>
      <c r="D47" s="147">
        <v>0.62409000000000003</v>
      </c>
      <c r="E47" s="135" t="s">
        <v>65</v>
      </c>
      <c r="F47" s="135" t="s">
        <v>3535</v>
      </c>
      <c r="G47" s="1074"/>
      <c r="H47" s="1075"/>
      <c r="I47" s="454"/>
      <c r="J47" s="449"/>
      <c r="K47" s="449"/>
      <c r="L47" s="449"/>
      <c r="M47" s="449"/>
      <c r="N47" s="449"/>
    </row>
    <row r="48" spans="2:15" s="94" customFormat="1" ht="16.5" outlineLevel="1" x14ac:dyDescent="0.45">
      <c r="B48" s="134" t="s">
        <v>187</v>
      </c>
      <c r="C48" s="135"/>
      <c r="D48" s="147">
        <v>0.18551000000000001</v>
      </c>
      <c r="E48" s="135" t="s">
        <v>65</v>
      </c>
      <c r="F48" s="135" t="s">
        <v>3535</v>
      </c>
      <c r="G48" s="1074"/>
      <c r="H48" s="1075"/>
      <c r="I48" s="454"/>
      <c r="J48" s="449"/>
      <c r="K48" s="449"/>
      <c r="L48" s="449"/>
      <c r="M48" s="449"/>
      <c r="N48" s="449"/>
    </row>
    <row r="49" spans="2:14" s="94" customFormat="1" ht="16.5" outlineLevel="1" x14ac:dyDescent="0.45">
      <c r="B49" s="134" t="s">
        <v>188</v>
      </c>
      <c r="C49" s="135"/>
      <c r="D49" s="147">
        <v>9.289E-2</v>
      </c>
      <c r="E49" s="135" t="s">
        <v>65</v>
      </c>
      <c r="F49" s="135" t="s">
        <v>3535</v>
      </c>
      <c r="G49" s="1074"/>
      <c r="H49" s="1075"/>
      <c r="I49" s="454"/>
      <c r="J49" s="449"/>
      <c r="K49" s="449"/>
      <c r="L49" s="449"/>
      <c r="M49" s="449"/>
      <c r="N49" s="449"/>
    </row>
    <row r="50" spans="2:14" s="94" customFormat="1" ht="16.5" outlineLevel="1" x14ac:dyDescent="0.45">
      <c r="B50" s="134" t="s">
        <v>144</v>
      </c>
      <c r="C50" s="135"/>
      <c r="D50" s="147">
        <v>0.498</v>
      </c>
      <c r="E50" s="135" t="s">
        <v>65</v>
      </c>
      <c r="F50" s="135" t="s">
        <v>3535</v>
      </c>
      <c r="G50" s="1074"/>
      <c r="H50" s="1075"/>
      <c r="I50" s="454"/>
      <c r="J50" s="449"/>
      <c r="K50" s="449"/>
      <c r="L50" s="449"/>
      <c r="M50" s="449"/>
      <c r="N50" s="449"/>
    </row>
    <row r="51" spans="2:14" s="94" customFormat="1" ht="16.5" outlineLevel="1" x14ac:dyDescent="0.45">
      <c r="B51" s="134" t="s">
        <v>189</v>
      </c>
      <c r="C51" s="135"/>
      <c r="D51" s="147">
        <v>0.61424999999999996</v>
      </c>
      <c r="E51" s="135" t="s">
        <v>65</v>
      </c>
      <c r="F51" s="135" t="s">
        <v>3535</v>
      </c>
      <c r="G51" s="1074"/>
      <c r="H51" s="1075"/>
      <c r="I51" s="454"/>
      <c r="J51" s="449"/>
      <c r="K51" s="449"/>
      <c r="L51" s="449"/>
      <c r="M51" s="449"/>
      <c r="N51" s="449"/>
    </row>
    <row r="52" spans="2:14" s="94" customFormat="1" ht="16.5" outlineLevel="1" x14ac:dyDescent="0.45">
      <c r="B52" s="134" t="s">
        <v>190</v>
      </c>
      <c r="C52" s="135"/>
      <c r="D52" s="147">
        <v>0.52817000000000003</v>
      </c>
      <c r="E52" s="135" t="s">
        <v>65</v>
      </c>
      <c r="F52" s="135" t="s">
        <v>3535</v>
      </c>
      <c r="G52" s="1074"/>
      <c r="H52" s="1075"/>
      <c r="I52" s="454"/>
      <c r="J52" s="449"/>
      <c r="K52" s="449"/>
      <c r="L52" s="449"/>
      <c r="M52" s="449"/>
      <c r="N52" s="449"/>
    </row>
    <row r="53" spans="2:14" s="94" customFormat="1" ht="16.5" outlineLevel="1" x14ac:dyDescent="0.45">
      <c r="B53" s="134" t="s">
        <v>191</v>
      </c>
      <c r="C53" s="135"/>
      <c r="D53" s="147">
        <v>0.69538999999999995</v>
      </c>
      <c r="E53" s="135" t="s">
        <v>65</v>
      </c>
      <c r="F53" s="135" t="s">
        <v>3535</v>
      </c>
      <c r="G53" s="1074" t="s">
        <v>3539</v>
      </c>
      <c r="H53" s="1075"/>
      <c r="I53" s="454"/>
      <c r="J53" s="449"/>
      <c r="K53" s="449"/>
      <c r="L53" s="449"/>
      <c r="M53" s="449"/>
      <c r="N53" s="449"/>
    </row>
    <row r="54" spans="2:14" s="256" customFormat="1" outlineLevel="1" x14ac:dyDescent="0.35">
      <c r="B54" s="198" t="s">
        <v>3540</v>
      </c>
      <c r="C54" s="258"/>
      <c r="D54" s="329"/>
      <c r="E54" s="258"/>
      <c r="F54" s="258"/>
      <c r="G54" s="1076"/>
      <c r="H54" s="1077"/>
      <c r="I54" s="455"/>
      <c r="J54" s="456"/>
      <c r="K54" s="456"/>
      <c r="N54" s="456"/>
    </row>
    <row r="55" spans="2:14" s="94" customFormat="1" ht="16.5" outlineLevel="1" x14ac:dyDescent="0.45">
      <c r="B55" s="134" t="s">
        <v>193</v>
      </c>
      <c r="C55" s="135"/>
      <c r="D55" s="147">
        <v>3.9070000000000001E-2</v>
      </c>
      <c r="E55" s="135" t="s">
        <v>194</v>
      </c>
      <c r="F55" s="135" t="s">
        <v>3541</v>
      </c>
      <c r="G55" s="135"/>
      <c r="H55" s="251"/>
      <c r="I55" s="454"/>
      <c r="J55" s="449"/>
      <c r="K55" s="449"/>
      <c r="L55" s="281"/>
      <c r="M55" s="281"/>
      <c r="N55" s="449"/>
    </row>
    <row r="56" spans="2:14" s="94" customFormat="1" ht="16.5" outlineLevel="1" x14ac:dyDescent="0.45">
      <c r="B56" s="134" t="s">
        <v>196</v>
      </c>
      <c r="C56" s="135"/>
      <c r="D56" s="147">
        <v>3.3919999999999999E-2</v>
      </c>
      <c r="E56" s="135" t="s">
        <v>194</v>
      </c>
      <c r="F56" s="135" t="s">
        <v>3541</v>
      </c>
      <c r="G56" s="135"/>
      <c r="H56" s="251"/>
      <c r="I56" s="454"/>
      <c r="J56" s="449"/>
      <c r="K56" s="449"/>
      <c r="L56" s="281"/>
      <c r="M56" s="281"/>
      <c r="N56" s="449"/>
    </row>
    <row r="57" spans="2:14" s="94" customFormat="1" ht="16.5" outlineLevel="1" x14ac:dyDescent="0.45">
      <c r="B57" s="134" t="s">
        <v>197</v>
      </c>
      <c r="C57" s="135"/>
      <c r="D57" s="147">
        <v>3.5889999999999998E-2</v>
      </c>
      <c r="E57" s="135" t="s">
        <v>194</v>
      </c>
      <c r="F57" s="135" t="s">
        <v>3541</v>
      </c>
      <c r="G57" s="135"/>
      <c r="H57" s="251"/>
      <c r="I57" s="454"/>
      <c r="J57" s="449"/>
      <c r="K57" s="449"/>
      <c r="L57" s="281"/>
      <c r="M57" s="281"/>
      <c r="N57" s="449"/>
    </row>
    <row r="58" spans="2:14" s="94" customFormat="1" ht="16.5" outlineLevel="1" x14ac:dyDescent="0.45">
      <c r="B58" s="134" t="s">
        <v>198</v>
      </c>
      <c r="C58" s="135"/>
      <c r="D58" s="147">
        <v>2.3390000000000001E-2</v>
      </c>
      <c r="E58" s="135" t="s">
        <v>194</v>
      </c>
      <c r="F58" s="135" t="s">
        <v>3541</v>
      </c>
      <c r="G58" s="135"/>
      <c r="H58" s="251"/>
      <c r="I58" s="454"/>
      <c r="J58" s="449"/>
      <c r="K58" s="449"/>
      <c r="L58" s="281"/>
      <c r="M58" s="281"/>
      <c r="N58" s="449"/>
    </row>
    <row r="59" spans="2:14" s="94" customFormat="1" ht="16.5" outlineLevel="1" x14ac:dyDescent="0.45">
      <c r="B59" s="134" t="s">
        <v>199</v>
      </c>
      <c r="C59" s="135"/>
      <c r="D59" s="147">
        <v>2.7029999999999998E-2</v>
      </c>
      <c r="E59" s="135" t="s">
        <v>194</v>
      </c>
      <c r="F59" s="135" t="s">
        <v>3541</v>
      </c>
      <c r="G59" s="135"/>
      <c r="H59" s="251"/>
      <c r="I59" s="454"/>
      <c r="J59" s="449"/>
      <c r="K59" s="449"/>
      <c r="L59" s="281"/>
      <c r="M59" s="281"/>
      <c r="N59" s="449"/>
    </row>
    <row r="60" spans="2:14" s="94" customFormat="1" ht="16.5" outlineLevel="1" x14ac:dyDescent="0.45">
      <c r="B60" s="134" t="s">
        <v>200</v>
      </c>
      <c r="C60" s="135"/>
      <c r="D60" s="147">
        <v>1.0699999999999999E-2</v>
      </c>
      <c r="E60" s="135" t="s">
        <v>194</v>
      </c>
      <c r="F60" s="135" t="s">
        <v>3541</v>
      </c>
      <c r="G60" s="135"/>
      <c r="H60" s="251"/>
      <c r="I60" s="454"/>
      <c r="J60" s="449"/>
      <c r="K60" s="449"/>
      <c r="L60" s="281"/>
      <c r="M60" s="281"/>
      <c r="N60" s="449"/>
    </row>
    <row r="61" spans="2:14" s="94" customFormat="1" ht="16.5" outlineLevel="1" x14ac:dyDescent="0.45">
      <c r="B61" s="134" t="s">
        <v>201</v>
      </c>
      <c r="C61" s="135"/>
      <c r="D61" s="147">
        <v>4.9489999999999999E-2</v>
      </c>
      <c r="E61" s="135" t="s">
        <v>194</v>
      </c>
      <c r="F61" s="135" t="s">
        <v>3541</v>
      </c>
      <c r="G61" s="135"/>
      <c r="H61" s="251"/>
      <c r="I61" s="454"/>
      <c r="J61" s="449"/>
      <c r="K61" s="449"/>
      <c r="L61" s="281"/>
      <c r="M61" s="281"/>
      <c r="N61" s="449"/>
    </row>
    <row r="62" spans="2:14" s="94" customFormat="1" ht="16.5" outlineLevel="1" x14ac:dyDescent="0.45">
      <c r="B62" s="134" t="s">
        <v>146</v>
      </c>
      <c r="C62" s="135"/>
      <c r="D62" s="147">
        <v>4.079E-2</v>
      </c>
      <c r="E62" s="135" t="s">
        <v>194</v>
      </c>
      <c r="F62" s="135" t="s">
        <v>3541</v>
      </c>
      <c r="G62" s="135"/>
      <c r="H62" s="251"/>
      <c r="I62" s="454"/>
      <c r="J62" s="449"/>
      <c r="K62" s="449"/>
      <c r="L62" s="281"/>
      <c r="M62" s="281"/>
      <c r="N62" s="449"/>
    </row>
    <row r="63" spans="2:14" s="94" customFormat="1" ht="16.5" outlineLevel="1" x14ac:dyDescent="0.45">
      <c r="B63" s="134" t="s">
        <v>202</v>
      </c>
      <c r="C63" s="135"/>
      <c r="D63" s="147">
        <v>3.2059999999999998E-2</v>
      </c>
      <c r="E63" s="135" t="s">
        <v>194</v>
      </c>
      <c r="F63" s="135" t="s">
        <v>3541</v>
      </c>
      <c r="G63" s="135"/>
      <c r="H63" s="251"/>
      <c r="I63" s="454"/>
      <c r="J63" s="449"/>
      <c r="K63" s="449"/>
      <c r="L63" s="281"/>
      <c r="M63" s="281"/>
      <c r="N63" s="449"/>
    </row>
    <row r="64" spans="2:14" s="94" customFormat="1" ht="16.5" outlineLevel="1" x14ac:dyDescent="0.45">
      <c r="B64" s="134" t="s">
        <v>203</v>
      </c>
      <c r="C64" s="135"/>
      <c r="D64" s="147">
        <v>2.0899999999999998E-2</v>
      </c>
      <c r="E64" s="135" t="s">
        <v>194</v>
      </c>
      <c r="F64" s="135" t="s">
        <v>3541</v>
      </c>
      <c r="G64" s="135"/>
      <c r="H64" s="251"/>
      <c r="I64" s="454"/>
      <c r="J64" s="449"/>
      <c r="K64" s="449"/>
      <c r="L64" s="281"/>
      <c r="M64" s="281"/>
      <c r="N64" s="449"/>
    </row>
    <row r="65" spans="2:14" s="94" customFormat="1" ht="16.5" outlineLevel="1" x14ac:dyDescent="0.45">
      <c r="B65" s="134" t="s">
        <v>204</v>
      </c>
      <c r="C65" s="135"/>
      <c r="D65" s="147">
        <v>2.8309999999999998E-2</v>
      </c>
      <c r="E65" s="135" t="s">
        <v>194</v>
      </c>
      <c r="F65" s="135" t="s">
        <v>3541</v>
      </c>
      <c r="G65" s="135"/>
      <c r="H65" s="251"/>
      <c r="I65" s="454"/>
      <c r="J65" s="449"/>
      <c r="K65" s="449"/>
      <c r="L65" s="281"/>
      <c r="M65" s="281"/>
      <c r="N65" s="449"/>
    </row>
    <row r="66" spans="2:14" s="94" customFormat="1" ht="16.5" outlineLevel="1" x14ac:dyDescent="0.45">
      <c r="B66" s="134" t="s">
        <v>205</v>
      </c>
      <c r="C66" s="135"/>
      <c r="D66" s="147">
        <v>1.167E-2</v>
      </c>
      <c r="E66" s="135" t="s">
        <v>194</v>
      </c>
      <c r="F66" s="135" t="s">
        <v>3541</v>
      </c>
      <c r="G66" s="135"/>
      <c r="H66" s="251"/>
      <c r="I66" s="454"/>
      <c r="J66" s="449"/>
      <c r="K66" s="449"/>
      <c r="L66" s="281"/>
      <c r="M66" s="281"/>
      <c r="N66" s="449"/>
    </row>
    <row r="67" spans="2:14" s="94" customFormat="1" ht="16.5" outlineLevel="1" x14ac:dyDescent="0.45">
      <c r="B67" s="134" t="s">
        <v>206</v>
      </c>
      <c r="C67" s="135"/>
      <c r="D67" s="147">
        <v>7.5719999999999996E-2</v>
      </c>
      <c r="E67" s="135" t="s">
        <v>194</v>
      </c>
      <c r="F67" s="135" t="s">
        <v>3541</v>
      </c>
      <c r="G67" s="135"/>
      <c r="H67" s="251"/>
      <c r="I67" s="454"/>
      <c r="J67" s="449"/>
      <c r="K67" s="449"/>
      <c r="L67" s="281"/>
      <c r="M67" s="281"/>
      <c r="N67" s="449"/>
    </row>
    <row r="68" spans="2:14" s="94" customFormat="1" ht="16.5" outlineLevel="1" x14ac:dyDescent="0.45">
      <c r="B68" s="134" t="s">
        <v>207</v>
      </c>
      <c r="C68" s="135"/>
      <c r="D68" s="147">
        <v>5.0999999999999997E-2</v>
      </c>
      <c r="E68" s="135" t="s">
        <v>194</v>
      </c>
      <c r="F68" s="135" t="s">
        <v>3541</v>
      </c>
      <c r="G68" s="135"/>
      <c r="H68" s="251"/>
      <c r="I68" s="454"/>
      <c r="J68" s="449"/>
      <c r="K68" s="449"/>
      <c r="L68" s="281"/>
      <c r="M68" s="281"/>
      <c r="N68" s="449"/>
    </row>
    <row r="69" spans="2:14" s="94" customFormat="1" ht="16.5" outlineLevel="1" x14ac:dyDescent="0.45">
      <c r="B69" s="134" t="s">
        <v>208</v>
      </c>
      <c r="C69" s="135"/>
      <c r="D69" s="147">
        <v>4.904E-2</v>
      </c>
      <c r="E69" s="135" t="s">
        <v>194</v>
      </c>
      <c r="F69" s="135" t="s">
        <v>3541</v>
      </c>
      <c r="G69" s="135"/>
      <c r="H69" s="251"/>
      <c r="I69" s="454"/>
      <c r="J69" s="449"/>
      <c r="K69" s="449"/>
      <c r="L69" s="281"/>
      <c r="M69" s="281"/>
      <c r="N69" s="449"/>
    </row>
    <row r="70" spans="2:14" s="94" customFormat="1" ht="16.5" outlineLevel="1" x14ac:dyDescent="0.45">
      <c r="B70" s="134" t="s">
        <v>209</v>
      </c>
      <c r="C70" s="135"/>
      <c r="D70" s="147">
        <v>3.1969999999999998E-2</v>
      </c>
      <c r="E70" s="135" t="s">
        <v>194</v>
      </c>
      <c r="F70" s="135" t="s">
        <v>3541</v>
      </c>
      <c r="G70" s="135"/>
      <c r="H70" s="251"/>
      <c r="I70" s="454"/>
      <c r="J70" s="449"/>
      <c r="K70" s="449"/>
      <c r="L70" s="281"/>
      <c r="M70" s="281"/>
      <c r="N70" s="449"/>
    </row>
    <row r="71" spans="2:14" s="94" customFormat="1" ht="16.5" outlineLevel="1" x14ac:dyDescent="0.45">
      <c r="B71" s="134" t="s">
        <v>210</v>
      </c>
      <c r="C71" s="135"/>
      <c r="D71" s="147">
        <v>3.884E-2</v>
      </c>
      <c r="E71" s="135" t="s">
        <v>194</v>
      </c>
      <c r="F71" s="135" t="s">
        <v>3541</v>
      </c>
      <c r="G71" s="135"/>
      <c r="H71" s="251"/>
      <c r="I71" s="454"/>
      <c r="J71" s="449"/>
      <c r="K71" s="449"/>
      <c r="L71" s="281"/>
      <c r="M71" s="281"/>
      <c r="N71" s="449"/>
    </row>
    <row r="72" spans="2:14" s="94" customFormat="1" ht="16.5" outlineLevel="1" x14ac:dyDescent="0.45">
      <c r="B72" s="134" t="s">
        <v>211</v>
      </c>
      <c r="C72" s="135"/>
      <c r="D72" s="147">
        <v>1.285E-2</v>
      </c>
      <c r="E72" s="135" t="s">
        <v>194</v>
      </c>
      <c r="F72" s="135" t="s">
        <v>3541</v>
      </c>
      <c r="G72" s="135"/>
      <c r="H72" s="251"/>
      <c r="I72" s="454"/>
      <c r="J72" s="449"/>
      <c r="K72" s="449"/>
      <c r="N72" s="449"/>
    </row>
    <row r="73" spans="2:14" s="94" customFormat="1" ht="16.5" outlineLevel="1" x14ac:dyDescent="0.45">
      <c r="B73" s="134" t="s">
        <v>212</v>
      </c>
      <c r="C73" s="135"/>
      <c r="D73" s="147">
        <v>5.5939999999999997E-2</v>
      </c>
      <c r="E73" s="135" t="s">
        <v>194</v>
      </c>
      <c r="F73" s="135" t="s">
        <v>3542</v>
      </c>
      <c r="G73" s="264" t="s">
        <v>3543</v>
      </c>
      <c r="H73" s="380"/>
      <c r="I73" s="454"/>
      <c r="J73" s="449"/>
      <c r="K73" s="449"/>
      <c r="N73" s="449"/>
    </row>
    <row r="74" spans="2:14" s="94" customFormat="1" ht="16.5" outlineLevel="1" x14ac:dyDescent="0.45">
      <c r="B74" s="134" t="s">
        <v>148</v>
      </c>
      <c r="C74" s="135"/>
      <c r="D74" s="147">
        <v>5.6599999999999998E-2</v>
      </c>
      <c r="E74" s="135" t="s">
        <v>194</v>
      </c>
      <c r="F74" s="135" t="s">
        <v>3542</v>
      </c>
      <c r="G74" s="264" t="s">
        <v>3544</v>
      </c>
      <c r="H74" s="380"/>
      <c r="I74" s="454"/>
      <c r="J74" s="449"/>
      <c r="K74" s="449"/>
      <c r="N74" s="449"/>
    </row>
    <row r="75" spans="2:14" s="94" customFormat="1" ht="16.5" outlineLevel="1" x14ac:dyDescent="0.45">
      <c r="B75" s="134" t="s">
        <v>214</v>
      </c>
      <c r="C75" s="135"/>
      <c r="D75" s="147">
        <v>4.7789999999999999E-2</v>
      </c>
      <c r="E75" s="135" t="s">
        <v>194</v>
      </c>
      <c r="F75" s="135" t="s">
        <v>3542</v>
      </c>
      <c r="G75" s="264" t="s">
        <v>3545</v>
      </c>
      <c r="H75" s="380"/>
      <c r="I75" s="454"/>
      <c r="J75" s="449"/>
      <c r="K75" s="449"/>
      <c r="N75" s="449"/>
    </row>
    <row r="76" spans="2:14" s="94" customFormat="1" ht="16.5" outlineLevel="1" x14ac:dyDescent="0.45">
      <c r="B76" s="134" t="s">
        <v>215</v>
      </c>
      <c r="C76" s="135"/>
      <c r="D76" s="147">
        <v>3.0280000000000001E-2</v>
      </c>
      <c r="E76" s="135" t="s">
        <v>194</v>
      </c>
      <c r="F76" s="135" t="s">
        <v>3542</v>
      </c>
      <c r="G76" s="264" t="s">
        <v>3546</v>
      </c>
      <c r="H76" s="380"/>
      <c r="I76" s="454"/>
      <c r="J76" s="449"/>
      <c r="K76" s="449"/>
      <c r="N76" s="449"/>
    </row>
    <row r="77" spans="2:14" s="94" customFormat="1" ht="16.5" outlineLevel="1" x14ac:dyDescent="0.45">
      <c r="B77" s="134" t="s">
        <v>216</v>
      </c>
      <c r="C77" s="135"/>
      <c r="D77" s="147">
        <v>0.21135000000000001</v>
      </c>
      <c r="E77" s="135" t="s">
        <v>194</v>
      </c>
      <c r="F77" s="135" t="s">
        <v>3542</v>
      </c>
      <c r="G77" s="135" t="s">
        <v>3547</v>
      </c>
      <c r="H77" s="251"/>
      <c r="I77" s="454"/>
      <c r="J77" s="449"/>
      <c r="K77" s="449"/>
      <c r="N77" s="449"/>
    </row>
    <row r="78" spans="2:14" s="94" customFormat="1" ht="16.5" outlineLevel="1" x14ac:dyDescent="0.45">
      <c r="B78" s="134" t="s">
        <v>217</v>
      </c>
      <c r="C78" s="135"/>
      <c r="D78" s="147">
        <v>0.24796000000000001</v>
      </c>
      <c r="E78" s="135" t="s">
        <v>194</v>
      </c>
      <c r="F78" s="135" t="s">
        <v>3542</v>
      </c>
      <c r="G78" s="135" t="s">
        <v>3548</v>
      </c>
      <c r="H78" s="251"/>
      <c r="I78" s="454"/>
      <c r="J78" s="449"/>
      <c r="K78" s="449"/>
      <c r="N78" s="449"/>
    </row>
    <row r="79" spans="2:14" s="256" customFormat="1" outlineLevel="1" x14ac:dyDescent="0.35">
      <c r="B79" s="198" t="s">
        <v>83</v>
      </c>
      <c r="C79" s="326"/>
      <c r="D79" s="329"/>
      <c r="E79" s="258"/>
      <c r="F79" s="258"/>
      <c r="G79" s="1076"/>
      <c r="H79" s="1077"/>
      <c r="I79" s="455"/>
      <c r="J79" s="456"/>
      <c r="K79" s="456"/>
      <c r="N79" s="456"/>
    </row>
    <row r="80" spans="2:14" s="94" customFormat="1" ht="14.25" customHeight="1" outlineLevel="1" x14ac:dyDescent="0.45">
      <c r="B80" s="134" t="s">
        <v>218</v>
      </c>
      <c r="C80" s="135"/>
      <c r="D80" s="147">
        <v>6.5030000000000004E-2</v>
      </c>
      <c r="E80" s="135" t="s">
        <v>56</v>
      </c>
      <c r="F80" s="135" t="s">
        <v>219</v>
      </c>
      <c r="G80" s="1070" t="s">
        <v>3549</v>
      </c>
      <c r="H80" s="1071"/>
      <c r="I80" s="147">
        <v>6.9000000000000006E-2</v>
      </c>
      <c r="J80" s="94">
        <v>3.9699999999999996E-3</v>
      </c>
      <c r="K80" s="94" t="s">
        <v>3550</v>
      </c>
      <c r="L80" s="779">
        <f>I80-J80</f>
        <v>6.5030000000000004E-2</v>
      </c>
    </row>
    <row r="81" spans="1:10" s="94" customFormat="1" ht="14.25" customHeight="1" outlineLevel="1" x14ac:dyDescent="0.45">
      <c r="B81" s="134" t="s">
        <v>222</v>
      </c>
      <c r="C81" s="135"/>
      <c r="D81" s="135">
        <v>5.6549999999999996E-2</v>
      </c>
      <c r="E81" s="135" t="s">
        <v>56</v>
      </c>
      <c r="F81" s="135" t="s">
        <v>223</v>
      </c>
      <c r="G81" s="1070" t="s">
        <v>3551</v>
      </c>
      <c r="H81" s="1071"/>
      <c r="I81" s="454"/>
    </row>
    <row r="82" spans="1:10" s="94" customFormat="1" ht="15.75" customHeight="1" outlineLevel="1" thickBot="1" x14ac:dyDescent="0.5">
      <c r="B82" s="141" t="s">
        <v>225</v>
      </c>
      <c r="C82" s="142"/>
      <c r="D82" s="391">
        <v>4.2610000000000002E-2</v>
      </c>
      <c r="E82" s="142" t="s">
        <v>56</v>
      </c>
      <c r="F82" s="142" t="s">
        <v>226</v>
      </c>
      <c r="G82" s="1104" t="s">
        <v>3552</v>
      </c>
      <c r="H82" s="1105"/>
      <c r="I82" s="454"/>
    </row>
    <row r="83" spans="1:10" s="94" customFormat="1" ht="21.5" thickBot="1" x14ac:dyDescent="0.55000000000000004">
      <c r="A83" s="92" t="s">
        <v>118</v>
      </c>
      <c r="B83" s="93" t="s">
        <v>119</v>
      </c>
      <c r="J83" s="250"/>
    </row>
    <row r="84" spans="1:10" s="94" customFormat="1" outlineLevel="1" x14ac:dyDescent="0.35">
      <c r="B84" s="129" t="s">
        <v>55</v>
      </c>
    </row>
    <row r="85" spans="1:10" s="94" customFormat="1" outlineLevel="1" x14ac:dyDescent="0.35">
      <c r="B85" s="130" t="s">
        <v>62</v>
      </c>
    </row>
    <row r="86" spans="1:10" s="94" customFormat="1" outlineLevel="1" x14ac:dyDescent="0.35">
      <c r="B86" s="130" t="s">
        <v>64</v>
      </c>
    </row>
    <row r="87" spans="1:10" s="94" customFormat="1" outlineLevel="1" x14ac:dyDescent="0.35">
      <c r="B87" s="130" t="s">
        <v>169</v>
      </c>
      <c r="J87" s="453"/>
    </row>
    <row r="88" spans="1:10" s="94" customFormat="1" outlineLevel="1" x14ac:dyDescent="0.35">
      <c r="B88" s="130" t="s">
        <v>141</v>
      </c>
    </row>
    <row r="89" spans="1:10" s="94" customFormat="1" outlineLevel="1" x14ac:dyDescent="0.35">
      <c r="B89" s="130" t="s">
        <v>140</v>
      </c>
    </row>
    <row r="90" spans="1:10" s="94" customFormat="1" outlineLevel="1" x14ac:dyDescent="0.35">
      <c r="B90" s="130" t="s">
        <v>179</v>
      </c>
    </row>
    <row r="91" spans="1:10" s="94" customFormat="1" outlineLevel="1" x14ac:dyDescent="0.35">
      <c r="B91" s="130" t="s">
        <v>181</v>
      </c>
    </row>
    <row r="92" spans="1:10" s="94" customFormat="1" outlineLevel="1" x14ac:dyDescent="0.35">
      <c r="B92" s="130" t="s">
        <v>183</v>
      </c>
    </row>
    <row r="93" spans="1:10" s="94" customFormat="1" outlineLevel="1" x14ac:dyDescent="0.35">
      <c r="B93" s="130" t="s">
        <v>143</v>
      </c>
    </row>
    <row r="94" spans="1:10" s="94" customFormat="1" outlineLevel="1" x14ac:dyDescent="0.35">
      <c r="B94" s="130" t="s">
        <v>186</v>
      </c>
    </row>
    <row r="95" spans="1:10" s="94" customFormat="1" outlineLevel="1" x14ac:dyDescent="0.35">
      <c r="B95" s="130" t="s">
        <v>187</v>
      </c>
    </row>
    <row r="96" spans="1:10" s="94" customFormat="1" outlineLevel="1" x14ac:dyDescent="0.35">
      <c r="B96" s="130" t="s">
        <v>188</v>
      </c>
    </row>
    <row r="97" spans="2:2" s="94" customFormat="1" outlineLevel="1" x14ac:dyDescent="0.35">
      <c r="B97" s="130" t="s">
        <v>144</v>
      </c>
    </row>
    <row r="98" spans="2:2" s="94" customFormat="1" outlineLevel="1" x14ac:dyDescent="0.35">
      <c r="B98" s="130" t="s">
        <v>189</v>
      </c>
    </row>
    <row r="99" spans="2:2" s="94" customFormat="1" outlineLevel="1" x14ac:dyDescent="0.35">
      <c r="B99" s="130" t="s">
        <v>190</v>
      </c>
    </row>
    <row r="100" spans="2:2" s="94" customFormat="1" outlineLevel="1" x14ac:dyDescent="0.35">
      <c r="B100" s="130" t="s">
        <v>191</v>
      </c>
    </row>
    <row r="101" spans="2:2" s="94" customFormat="1" outlineLevel="1" x14ac:dyDescent="0.35">
      <c r="B101" s="130" t="s">
        <v>193</v>
      </c>
    </row>
    <row r="102" spans="2:2" s="94" customFormat="1" outlineLevel="1" x14ac:dyDescent="0.35">
      <c r="B102" s="130" t="s">
        <v>196</v>
      </c>
    </row>
    <row r="103" spans="2:2" s="94" customFormat="1" outlineLevel="1" x14ac:dyDescent="0.35">
      <c r="B103" s="130" t="s">
        <v>197</v>
      </c>
    </row>
    <row r="104" spans="2:2" s="94" customFormat="1" outlineLevel="1" x14ac:dyDescent="0.35">
      <c r="B104" s="130" t="s">
        <v>198</v>
      </c>
    </row>
    <row r="105" spans="2:2" s="94" customFormat="1" outlineLevel="1" x14ac:dyDescent="0.35">
      <c r="B105" s="130" t="s">
        <v>199</v>
      </c>
    </row>
    <row r="106" spans="2:2" s="94" customFormat="1" outlineLevel="1" x14ac:dyDescent="0.35">
      <c r="B106" s="130" t="s">
        <v>200</v>
      </c>
    </row>
    <row r="107" spans="2:2" s="94" customFormat="1" outlineLevel="1" x14ac:dyDescent="0.35">
      <c r="B107" s="130" t="s">
        <v>201</v>
      </c>
    </row>
    <row r="108" spans="2:2" s="94" customFormat="1" outlineLevel="1" x14ac:dyDescent="0.35">
      <c r="B108" s="130" t="s">
        <v>146</v>
      </c>
    </row>
    <row r="109" spans="2:2" s="94" customFormat="1" outlineLevel="1" x14ac:dyDescent="0.35">
      <c r="B109" s="130" t="s">
        <v>202</v>
      </c>
    </row>
    <row r="110" spans="2:2" s="94" customFormat="1" outlineLevel="1" x14ac:dyDescent="0.35">
      <c r="B110" s="130" t="s">
        <v>203</v>
      </c>
    </row>
    <row r="111" spans="2:2" s="94" customFormat="1" outlineLevel="1" x14ac:dyDescent="0.35">
      <c r="B111" s="130" t="s">
        <v>204</v>
      </c>
    </row>
    <row r="112" spans="2:2" s="94" customFormat="1" outlineLevel="1" x14ac:dyDescent="0.35">
      <c r="B112" s="130" t="s">
        <v>205</v>
      </c>
    </row>
    <row r="113" spans="2:2" s="94" customFormat="1" outlineLevel="1" x14ac:dyDescent="0.35">
      <c r="B113" s="130" t="s">
        <v>206</v>
      </c>
    </row>
    <row r="114" spans="2:2" s="94" customFormat="1" outlineLevel="1" x14ac:dyDescent="0.35">
      <c r="B114" s="130" t="s">
        <v>207</v>
      </c>
    </row>
    <row r="115" spans="2:2" s="94" customFormat="1" outlineLevel="1" x14ac:dyDescent="0.35">
      <c r="B115" s="130" t="s">
        <v>208</v>
      </c>
    </row>
    <row r="116" spans="2:2" s="94" customFormat="1" outlineLevel="1" x14ac:dyDescent="0.35">
      <c r="B116" s="130" t="s">
        <v>209</v>
      </c>
    </row>
    <row r="117" spans="2:2" s="94" customFormat="1" outlineLevel="1" x14ac:dyDescent="0.35">
      <c r="B117" s="130" t="s">
        <v>210</v>
      </c>
    </row>
    <row r="118" spans="2:2" s="94" customFormat="1" outlineLevel="1" x14ac:dyDescent="0.35">
      <c r="B118" s="130" t="s">
        <v>211</v>
      </c>
    </row>
    <row r="119" spans="2:2" s="94" customFormat="1" outlineLevel="1" x14ac:dyDescent="0.35">
      <c r="B119" s="130" t="s">
        <v>212</v>
      </c>
    </row>
    <row r="120" spans="2:2" s="94" customFormat="1" outlineLevel="1" x14ac:dyDescent="0.35">
      <c r="B120" s="130" t="s">
        <v>148</v>
      </c>
    </row>
    <row r="121" spans="2:2" s="94" customFormat="1" outlineLevel="1" x14ac:dyDescent="0.35">
      <c r="B121" s="130" t="s">
        <v>214</v>
      </c>
    </row>
    <row r="122" spans="2:2" s="94" customFormat="1" outlineLevel="1" x14ac:dyDescent="0.35">
      <c r="B122" s="130" t="s">
        <v>215</v>
      </c>
    </row>
    <row r="123" spans="2:2" s="94" customFormat="1" outlineLevel="1" x14ac:dyDescent="0.35">
      <c r="B123" s="130" t="s">
        <v>216</v>
      </c>
    </row>
    <row r="124" spans="2:2" s="94" customFormat="1" ht="15" outlineLevel="1" thickBot="1" x14ac:dyDescent="0.4">
      <c r="B124" s="131" t="s">
        <v>217</v>
      </c>
    </row>
  </sheetData>
  <mergeCells count="47">
    <mergeCell ref="G38:H38"/>
    <mergeCell ref="B21:B22"/>
    <mergeCell ref="N13:O13"/>
    <mergeCell ref="P13:Q13"/>
    <mergeCell ref="R13:S13"/>
    <mergeCell ref="B17:B18"/>
    <mergeCell ref="B19:B20"/>
    <mergeCell ref="B23:B24"/>
    <mergeCell ref="B27:C27"/>
    <mergeCell ref="B28:C28"/>
    <mergeCell ref="B29:C29"/>
    <mergeCell ref="B30:C30"/>
    <mergeCell ref="G51:H51"/>
    <mergeCell ref="G40:H40"/>
    <mergeCell ref="G41:H41"/>
    <mergeCell ref="G42:H42"/>
    <mergeCell ref="G43:H43"/>
    <mergeCell ref="G44:H44"/>
    <mergeCell ref="G45:H45"/>
    <mergeCell ref="G46:H46"/>
    <mergeCell ref="G47:H47"/>
    <mergeCell ref="G48:H48"/>
    <mergeCell ref="G49:H49"/>
    <mergeCell ref="G50:H50"/>
    <mergeCell ref="G82:H82"/>
    <mergeCell ref="G79:H79"/>
    <mergeCell ref="G80:H80"/>
    <mergeCell ref="G81:H81"/>
    <mergeCell ref="G52:H52"/>
    <mergeCell ref="G53:H53"/>
    <mergeCell ref="G54:H54"/>
    <mergeCell ref="C10:E10"/>
    <mergeCell ref="C8:E8"/>
    <mergeCell ref="N38:O38"/>
    <mergeCell ref="N43:O43"/>
    <mergeCell ref="N44:O44"/>
    <mergeCell ref="N36:O36"/>
    <mergeCell ref="N37:O37"/>
    <mergeCell ref="N39:O39"/>
    <mergeCell ref="N40:O40"/>
    <mergeCell ref="N41:O41"/>
    <mergeCell ref="N42:O42"/>
    <mergeCell ref="G39:H39"/>
    <mergeCell ref="G34:H34"/>
    <mergeCell ref="G35:H35"/>
    <mergeCell ref="G36:H36"/>
    <mergeCell ref="G37:H37"/>
  </mergeCells>
  <phoneticPr fontId="2" type="noConversion"/>
  <dataValidations count="4">
    <dataValidation type="list" allowBlank="1" showInputMessage="1" showErrorMessage="1" sqref="C17:C18" xr:uid="{5DE5B1D1-A71B-4CA4-BA2B-89FE1F880429}">
      <formula1>$B$84:$B$92</formula1>
    </dataValidation>
    <dataValidation type="list" allowBlank="1" showInputMessage="1" showErrorMessage="1" sqref="C23:C24" xr:uid="{1266E680-278C-4084-91EA-56E9A9677D74}">
      <formula1>$B$119:$B$124</formula1>
    </dataValidation>
    <dataValidation type="list" allowBlank="1" showInputMessage="1" showErrorMessage="1" sqref="C19:C20" xr:uid="{E44863AE-E624-4B1C-B22C-6164A6795568}">
      <formula1>$B$93:$B$100</formula1>
    </dataValidation>
    <dataValidation type="list" allowBlank="1" showInputMessage="1" showErrorMessage="1" sqref="C21:C22" xr:uid="{F1FD4C1D-0E9A-4CC2-A9A6-004CBCEEDA0F}">
      <formula1>$B$101:$B$118</formula1>
    </dataValidation>
  </dataValidation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5C44-1ADD-458C-AE3B-D0D056298B56}">
  <sheetPr>
    <tabColor rgb="FF006582"/>
    <pageSetUpPr autoPageBreaks="0"/>
  </sheetPr>
  <dimension ref="A1:P83"/>
  <sheetViews>
    <sheetView topLeftCell="A40" zoomScale="60" zoomScaleNormal="60" workbookViewId="0">
      <selection activeCell="G10" sqref="G10"/>
    </sheetView>
  </sheetViews>
  <sheetFormatPr baseColWidth="10" defaultColWidth="10.7265625" defaultRowHeight="14.5" outlineLevelRow="1" outlineLevelCol="1" x14ac:dyDescent="0.35"/>
  <cols>
    <col min="1" max="1" width="12.453125" style="1" customWidth="1"/>
    <col min="2" max="2" width="15.1796875" style="1" customWidth="1"/>
    <col min="3" max="3" width="17.1796875" style="1" customWidth="1"/>
    <col min="4" max="4" width="23.1796875" style="1" customWidth="1"/>
    <col min="5" max="6" width="22.81640625" style="1" customWidth="1"/>
    <col min="7" max="9" width="22.81640625" style="1" customWidth="1" outlineLevel="1"/>
    <col min="10" max="10" width="13.54296875" style="1" customWidth="1"/>
    <col min="11" max="12" width="16.54296875" style="1" customWidth="1"/>
    <col min="13" max="13" width="24.7265625" style="1" customWidth="1"/>
    <col min="14" max="14" width="16.54296875" style="1" customWidth="1"/>
    <col min="15" max="15" width="9.1796875" style="1" bestFit="1" customWidth="1"/>
    <col min="16" max="16" width="25.26953125" style="1" customWidth="1"/>
    <col min="17" max="16384" width="10.7265625" style="1"/>
  </cols>
  <sheetData>
    <row r="1" spans="2:15" ht="16.149999999999999" customHeight="1" x14ac:dyDescent="0.35"/>
    <row r="2" spans="2:15" ht="16.149999999999999" customHeight="1" thickBot="1" x14ac:dyDescent="0.4"/>
    <row r="3" spans="2:15" s="366" customFormat="1" ht="106" customHeight="1" x14ac:dyDescent="0.35">
      <c r="B3" s="127" t="s">
        <v>3553</v>
      </c>
      <c r="C3" s="374"/>
      <c r="D3" s="374"/>
      <c r="E3" s="374"/>
      <c r="F3" s="374"/>
      <c r="G3" s="374"/>
      <c r="H3" s="374"/>
      <c r="I3" s="374"/>
      <c r="J3" s="376"/>
    </row>
    <row r="4" spans="2:15" ht="5.25" customHeight="1" x14ac:dyDescent="0.65">
      <c r="B4" s="290"/>
      <c r="C4" s="168"/>
      <c r="D4" s="168"/>
      <c r="E4" s="168"/>
      <c r="F4" s="168"/>
      <c r="G4" s="168"/>
      <c r="H4" s="168"/>
      <c r="I4" s="168"/>
      <c r="J4" s="377"/>
    </row>
    <row r="5" spans="2:15" ht="20.149999999999999" customHeight="1" x14ac:dyDescent="0.55000000000000004">
      <c r="B5" s="235" t="s">
        <v>3554</v>
      </c>
      <c r="C5" s="260"/>
      <c r="D5" s="260"/>
      <c r="E5" s="260"/>
      <c r="F5" s="260"/>
      <c r="G5" s="260"/>
      <c r="H5" s="260"/>
      <c r="I5" s="260"/>
      <c r="J5" s="396"/>
      <c r="L5" s="1095"/>
      <c r="M5" s="1095"/>
      <c r="N5" s="1095"/>
      <c r="O5" s="1095"/>
    </row>
    <row r="6" spans="2:15" ht="16.399999999999999" customHeight="1" outlineLevel="1" x14ac:dyDescent="0.55000000000000004">
      <c r="B6" s="319"/>
      <c r="C6" s="420"/>
      <c r="D6" s="420"/>
      <c r="E6" s="420"/>
      <c r="F6" s="420"/>
      <c r="G6" s="420"/>
      <c r="H6" s="420"/>
      <c r="I6" s="420"/>
      <c r="J6" s="421"/>
      <c r="L6" s="3"/>
      <c r="M6" s="3"/>
      <c r="N6" s="3"/>
      <c r="O6" s="3"/>
    </row>
    <row r="7" spans="2:15" ht="16.399999999999999" customHeight="1" outlineLevel="1" x14ac:dyDescent="0.55000000000000004">
      <c r="B7" s="398" t="s">
        <v>124</v>
      </c>
      <c r="C7" s="264" t="s">
        <v>3555</v>
      </c>
      <c r="D7" s="135"/>
      <c r="E7" s="135"/>
      <c r="F7" s="177"/>
      <c r="G7" s="420"/>
      <c r="H7" s="420"/>
      <c r="I7" s="420"/>
      <c r="J7" s="421"/>
      <c r="L7" s="3"/>
      <c r="M7" s="3"/>
      <c r="N7" s="3"/>
      <c r="O7" s="3"/>
    </row>
    <row r="8" spans="2:15" ht="21" customHeight="1" outlineLevel="1" x14ac:dyDescent="0.65">
      <c r="B8" s="401"/>
      <c r="C8" s="264" t="s">
        <v>7274</v>
      </c>
      <c r="D8" s="135"/>
      <c r="E8" s="135"/>
      <c r="F8" s="177"/>
      <c r="G8" s="420"/>
      <c r="H8" s="420"/>
      <c r="I8" s="420"/>
      <c r="J8" s="421"/>
      <c r="L8" s="3"/>
      <c r="M8" s="3"/>
      <c r="N8" s="3"/>
      <c r="O8" s="3"/>
    </row>
    <row r="9" spans="2:15" ht="21" customHeight="1" outlineLevel="1" x14ac:dyDescent="0.65">
      <c r="B9" s="401"/>
      <c r="C9" s="264" t="s">
        <v>3556</v>
      </c>
      <c r="D9" s="135"/>
      <c r="E9" s="135"/>
      <c r="F9" s="177"/>
      <c r="G9" s="420"/>
      <c r="H9" s="420"/>
      <c r="I9" s="420"/>
      <c r="J9" s="421"/>
      <c r="L9" s="3"/>
      <c r="M9" s="3"/>
      <c r="N9" s="3"/>
      <c r="O9" s="3"/>
    </row>
    <row r="10" spans="2:15" ht="21" customHeight="1" outlineLevel="1" x14ac:dyDescent="0.65">
      <c r="B10" s="401"/>
      <c r="C10" s="264" t="s">
        <v>3557</v>
      </c>
      <c r="D10" s="135"/>
      <c r="E10" s="135"/>
      <c r="F10" s="177"/>
      <c r="G10" s="420"/>
      <c r="H10" s="420"/>
      <c r="I10" s="420"/>
      <c r="J10" s="421"/>
      <c r="L10" s="3"/>
      <c r="M10" s="3"/>
      <c r="N10" s="3"/>
      <c r="O10" s="3"/>
    </row>
    <row r="11" spans="2:15" ht="21" customHeight="1" outlineLevel="1" x14ac:dyDescent="0.65">
      <c r="B11" s="401"/>
      <c r="C11" s="264" t="s">
        <v>3558</v>
      </c>
      <c r="D11" s="135"/>
      <c r="E11" s="135"/>
      <c r="F11" s="177"/>
      <c r="G11" s="420"/>
      <c r="H11" s="420"/>
      <c r="I11" s="420"/>
      <c r="J11" s="421"/>
      <c r="L11" s="3"/>
      <c r="M11" s="3"/>
      <c r="N11" s="3"/>
      <c r="O11" s="3"/>
    </row>
    <row r="12" spans="2:15" ht="21" customHeight="1" outlineLevel="1" x14ac:dyDescent="0.65">
      <c r="B12" s="401"/>
      <c r="C12" s="264" t="s">
        <v>3559</v>
      </c>
      <c r="D12" s="135"/>
      <c r="E12" s="135"/>
      <c r="F12" s="177"/>
      <c r="G12" s="420"/>
      <c r="H12" s="420"/>
      <c r="I12" s="420"/>
      <c r="J12" s="421"/>
      <c r="L12" s="3"/>
      <c r="M12" s="3"/>
      <c r="N12" s="3"/>
      <c r="O12" s="3"/>
    </row>
    <row r="13" spans="2:15" ht="16.399999999999999" customHeight="1" outlineLevel="1" x14ac:dyDescent="0.55000000000000004">
      <c r="B13" s="398" t="s">
        <v>126</v>
      </c>
      <c r="C13" s="264" t="s">
        <v>3560</v>
      </c>
      <c r="D13" s="135"/>
      <c r="E13" s="135"/>
      <c r="F13" s="177"/>
      <c r="G13" s="420"/>
      <c r="H13" s="420"/>
      <c r="I13" s="420"/>
      <c r="J13" s="421"/>
      <c r="L13" s="3"/>
      <c r="M13" s="3"/>
      <c r="N13" s="3"/>
      <c r="O13" s="3"/>
    </row>
    <row r="14" spans="2:15" ht="16.399999999999999" customHeight="1" outlineLevel="1" x14ac:dyDescent="0.55000000000000004">
      <c r="B14" s="422"/>
      <c r="C14" s="135" t="s">
        <v>3561</v>
      </c>
      <c r="D14" s="420"/>
      <c r="E14" s="420"/>
      <c r="F14" s="177"/>
      <c r="G14" s="420"/>
      <c r="H14" s="420"/>
      <c r="I14" s="420"/>
      <c r="J14" s="421"/>
      <c r="L14" s="3"/>
      <c r="M14" s="3"/>
      <c r="N14" s="3"/>
      <c r="O14" s="3"/>
    </row>
    <row r="15" spans="2:15" ht="16.399999999999999" customHeight="1" outlineLevel="1" x14ac:dyDescent="0.55000000000000004">
      <c r="B15" s="398" t="s">
        <v>3562</v>
      </c>
      <c r="C15" s="1068" t="s">
        <v>3563</v>
      </c>
      <c r="D15" s="1068"/>
      <c r="E15" s="1068"/>
      <c r="F15" s="1068"/>
      <c r="G15" s="1068"/>
      <c r="H15" s="1068"/>
      <c r="I15" s="1068"/>
      <c r="J15" s="1069"/>
      <c r="L15" s="3"/>
      <c r="M15" s="3"/>
      <c r="N15" s="3"/>
      <c r="O15" s="3"/>
    </row>
    <row r="16" spans="2:15" ht="32.5" customHeight="1" thickBot="1" x14ac:dyDescent="0.9">
      <c r="B16" s="1120" t="s">
        <v>7191</v>
      </c>
      <c r="C16" s="1121"/>
      <c r="D16" s="1121"/>
      <c r="E16" s="1121"/>
      <c r="F16" s="1121"/>
      <c r="G16" s="1121"/>
      <c r="H16" s="1121"/>
      <c r="I16" s="1121"/>
      <c r="J16" s="229">
        <f>SUM(28:28)+SUM(53:53)</f>
        <v>505.65059898468439</v>
      </c>
    </row>
    <row r="17" spans="1:16" ht="16.399999999999999" customHeight="1" x14ac:dyDescent="0.35"/>
    <row r="18" spans="1:16" s="94" customFormat="1" ht="24" thickBot="1" x14ac:dyDescent="0.6">
      <c r="A18" s="92"/>
      <c r="B18" s="96" t="s">
        <v>135</v>
      </c>
    </row>
    <row r="19" spans="1:16" s="94" customFormat="1" ht="23.5" x14ac:dyDescent="0.55000000000000004">
      <c r="B19" s="661" t="s">
        <v>3564</v>
      </c>
      <c r="C19" s="669"/>
      <c r="D19" s="295"/>
      <c r="E19" s="667"/>
      <c r="F19" s="667"/>
      <c r="G19" s="667"/>
      <c r="H19" s="667"/>
      <c r="I19" s="667"/>
      <c r="J19" s="668"/>
    </row>
    <row r="20" spans="1:16" s="94" customFormat="1" x14ac:dyDescent="0.35">
      <c r="B20" s="134"/>
      <c r="C20" s="135"/>
      <c r="D20" s="135"/>
      <c r="E20" s="755" t="s">
        <v>3565</v>
      </c>
      <c r="F20" s="755" t="s">
        <v>3566</v>
      </c>
      <c r="G20" s="756"/>
      <c r="H20" s="756"/>
      <c r="I20" s="757"/>
      <c r="J20" s="517"/>
    </row>
    <row r="21" spans="1:16" s="94" customFormat="1" ht="14.25" customHeight="1" x14ac:dyDescent="0.35">
      <c r="B21" s="1122"/>
      <c r="C21" s="1123"/>
      <c r="D21" s="136" t="s">
        <v>3567</v>
      </c>
      <c r="E21" s="633">
        <v>1000</v>
      </c>
      <c r="F21" s="634">
        <v>1000</v>
      </c>
      <c r="G21" s="634"/>
      <c r="H21" s="634">
        <v>10</v>
      </c>
      <c r="I21" s="733"/>
      <c r="J21" s="760"/>
    </row>
    <row r="22" spans="1:16" s="94" customFormat="1" x14ac:dyDescent="0.35">
      <c r="B22" s="1122"/>
      <c r="C22" s="1123"/>
      <c r="D22" s="490" t="s">
        <v>3568</v>
      </c>
      <c r="E22" s="635" t="s">
        <v>3569</v>
      </c>
      <c r="F22" s="636" t="s">
        <v>3570</v>
      </c>
      <c r="G22" s="636"/>
      <c r="H22" s="636" t="s">
        <v>3570</v>
      </c>
      <c r="I22" s="734"/>
      <c r="J22" s="694"/>
      <c r="P22" s="581"/>
    </row>
    <row r="23" spans="1:16" s="94" customFormat="1" ht="16.5" x14ac:dyDescent="0.45">
      <c r="B23" s="134"/>
      <c r="C23" s="135"/>
      <c r="D23" s="447" t="s">
        <v>3571</v>
      </c>
      <c r="E23" s="637">
        <f t="shared" ref="E23:I23" si="0">IFERROR(VLOOKUP(E22,$C$68:$D$71,2,0)*E21,"0")</f>
        <v>287.88402684563755</v>
      </c>
      <c r="F23" s="638">
        <f t="shared" si="0"/>
        <v>1083.3984778523488</v>
      </c>
      <c r="G23" s="638" t="str">
        <f t="shared" si="0"/>
        <v>0</v>
      </c>
      <c r="H23" s="638">
        <f t="shared" si="0"/>
        <v>10.833984778523488</v>
      </c>
      <c r="I23" s="735" t="str">
        <f t="shared" si="0"/>
        <v>0</v>
      </c>
      <c r="J23" s="654"/>
      <c r="M23" s="449"/>
    </row>
    <row r="24" spans="1:16" s="94" customFormat="1" ht="14.5" customHeight="1" x14ac:dyDescent="0.35">
      <c r="B24" s="134"/>
      <c r="C24" s="135"/>
      <c r="D24" s="447"/>
      <c r="E24" s="653"/>
      <c r="F24" s="653"/>
      <c r="G24" s="653"/>
      <c r="H24" s="653"/>
      <c r="I24" s="653"/>
      <c r="J24" s="654"/>
      <c r="M24" s="449"/>
    </row>
    <row r="25" spans="1:16" s="94" customFormat="1" outlineLevel="1" x14ac:dyDescent="0.35">
      <c r="B25" s="1122"/>
      <c r="C25" s="1123"/>
      <c r="D25" s="136" t="s">
        <v>3567</v>
      </c>
      <c r="E25" s="633"/>
      <c r="F25" s="634"/>
      <c r="G25" s="634"/>
      <c r="H25" s="634"/>
      <c r="I25" s="733"/>
      <c r="J25" s="760"/>
      <c r="M25" s="449"/>
    </row>
    <row r="26" spans="1:16" s="94" customFormat="1" outlineLevel="1" x14ac:dyDescent="0.35">
      <c r="B26" s="1122"/>
      <c r="C26" s="1123"/>
      <c r="D26" s="490" t="s">
        <v>3568</v>
      </c>
      <c r="E26" s="635"/>
      <c r="F26" s="636"/>
      <c r="G26" s="636"/>
      <c r="H26" s="636"/>
      <c r="I26" s="734"/>
      <c r="J26" s="694"/>
      <c r="M26" s="449"/>
    </row>
    <row r="27" spans="1:16" s="94" customFormat="1" ht="16.5" outlineLevel="1" x14ac:dyDescent="0.45">
      <c r="B27" s="134"/>
      <c r="C27" s="135"/>
      <c r="D27" s="447" t="s">
        <v>3571</v>
      </c>
      <c r="E27" s="637" t="str">
        <f t="shared" ref="E27:I27" si="1">IFERROR(VLOOKUP(E26,$C$68:$D$71,2,0)*E25,"0")</f>
        <v>0</v>
      </c>
      <c r="F27" s="638" t="str">
        <f t="shared" si="1"/>
        <v>0</v>
      </c>
      <c r="G27" s="638" t="str">
        <f t="shared" si="1"/>
        <v>0</v>
      </c>
      <c r="H27" s="638" t="str">
        <f t="shared" si="1"/>
        <v>0</v>
      </c>
      <c r="I27" s="735" t="str">
        <f t="shared" si="1"/>
        <v>0</v>
      </c>
      <c r="J27" s="654"/>
      <c r="M27" s="449"/>
    </row>
    <row r="28" spans="1:16" s="640" customFormat="1" ht="20.5" x14ac:dyDescent="0.55000000000000004">
      <c r="B28" s="761"/>
      <c r="C28" s="762"/>
      <c r="D28" s="763" t="s">
        <v>3572</v>
      </c>
      <c r="E28" s="639">
        <f t="shared" ref="E28:I28" si="2">(E23+E27)/1000</f>
        <v>0.28788402684563758</v>
      </c>
      <c r="F28" s="736">
        <f t="shared" si="2"/>
        <v>1.0833984778523489</v>
      </c>
      <c r="G28" s="736">
        <f t="shared" si="2"/>
        <v>0</v>
      </c>
      <c r="H28" s="736">
        <f t="shared" si="2"/>
        <v>1.0833984778523488E-2</v>
      </c>
      <c r="I28" s="737">
        <f t="shared" si="2"/>
        <v>0</v>
      </c>
      <c r="J28" s="764"/>
    </row>
    <row r="29" spans="1:16" s="640" customFormat="1" ht="14.5" customHeight="1" x14ac:dyDescent="0.45">
      <c r="B29" s="761"/>
      <c r="C29" s="762"/>
      <c r="D29" s="763"/>
      <c r="E29" s="765"/>
      <c r="F29" s="765"/>
      <c r="G29" s="765"/>
      <c r="H29" s="765"/>
      <c r="I29" s="765"/>
      <c r="J29" s="764"/>
    </row>
    <row r="30" spans="1:16" s="94" customFormat="1" ht="23.5" x14ac:dyDescent="0.55000000000000004">
      <c r="B30" s="648" t="s">
        <v>3573</v>
      </c>
      <c r="C30" s="135"/>
      <c r="D30" s="135"/>
      <c r="E30" s="136"/>
      <c r="F30" s="136"/>
      <c r="G30" s="136"/>
      <c r="H30" s="136"/>
      <c r="I30" s="136"/>
      <c r="J30" s="532"/>
    </row>
    <row r="31" spans="1:16" s="94" customFormat="1" x14ac:dyDescent="0.35">
      <c r="B31" s="134"/>
      <c r="C31" s="135"/>
      <c r="D31" s="135"/>
      <c r="E31" s="758" t="s">
        <v>3574</v>
      </c>
      <c r="F31" s="759" t="s">
        <v>3575</v>
      </c>
      <c r="G31" s="758"/>
      <c r="H31" s="758"/>
      <c r="I31" s="758"/>
      <c r="J31" s="517"/>
    </row>
    <row r="32" spans="1:16" s="94" customFormat="1" x14ac:dyDescent="0.35">
      <c r="B32" s="134"/>
      <c r="C32" s="135"/>
      <c r="D32" s="136" t="s">
        <v>3576</v>
      </c>
      <c r="E32" s="643">
        <v>50000</v>
      </c>
      <c r="F32" s="644">
        <v>50000</v>
      </c>
      <c r="G32" s="644"/>
      <c r="H32" s="644"/>
      <c r="I32" s="738"/>
      <c r="J32" s="766"/>
    </row>
    <row r="33" spans="2:16" s="94" customFormat="1" ht="14.5" customHeight="1" x14ac:dyDescent="0.55000000000000004">
      <c r="B33" s="648"/>
      <c r="C33" s="649"/>
      <c r="D33" s="135"/>
      <c r="E33" s="490"/>
      <c r="F33" s="490"/>
      <c r="G33" s="490"/>
      <c r="H33" s="490"/>
      <c r="I33" s="490"/>
      <c r="J33" s="517"/>
    </row>
    <row r="34" spans="2:16" s="94" customFormat="1" ht="14.25" customHeight="1" x14ac:dyDescent="0.35">
      <c r="B34" s="1122"/>
      <c r="C34" s="1123"/>
      <c r="D34" s="136" t="s">
        <v>3567</v>
      </c>
      <c r="E34" s="633">
        <v>1000</v>
      </c>
      <c r="F34" s="634">
        <v>500</v>
      </c>
      <c r="G34" s="634"/>
      <c r="H34" s="634"/>
      <c r="I34" s="733"/>
      <c r="J34" s="760"/>
    </row>
    <row r="35" spans="2:16" s="94" customFormat="1" x14ac:dyDescent="0.35">
      <c r="B35" s="1122"/>
      <c r="C35" s="1123"/>
      <c r="D35" s="490" t="s">
        <v>3568</v>
      </c>
      <c r="E35" s="635" t="s">
        <v>3577</v>
      </c>
      <c r="F35" s="636" t="s">
        <v>3570</v>
      </c>
      <c r="G35" s="636"/>
      <c r="H35" s="636"/>
      <c r="I35" s="734"/>
      <c r="J35" s="694"/>
      <c r="P35" s="581"/>
    </row>
    <row r="36" spans="2:16" s="94" customFormat="1" ht="16.5" x14ac:dyDescent="0.45">
      <c r="B36" s="134"/>
      <c r="C36" s="135"/>
      <c r="D36" s="447" t="s">
        <v>3571</v>
      </c>
      <c r="E36" s="637">
        <f t="shared" ref="E36:I36" si="3">IFERROR(VLOOKUP(E35,$C$57:$D$66,2,0)*E34*E$32,0)</f>
        <v>1734.987554390113</v>
      </c>
      <c r="F36" s="638">
        <f t="shared" si="3"/>
        <v>3010.436677852349</v>
      </c>
      <c r="G36" s="638">
        <f t="shared" si="3"/>
        <v>0</v>
      </c>
      <c r="H36" s="638">
        <f t="shared" si="3"/>
        <v>0</v>
      </c>
      <c r="I36" s="735">
        <f t="shared" si="3"/>
        <v>0</v>
      </c>
      <c r="J36" s="654"/>
      <c r="M36" s="449"/>
    </row>
    <row r="37" spans="2:16" s="94" customFormat="1" x14ac:dyDescent="0.35">
      <c r="B37" s="134"/>
      <c r="C37" s="135"/>
      <c r="D37" s="447"/>
      <c r="E37" s="653"/>
      <c r="F37" s="653"/>
      <c r="G37" s="653"/>
      <c r="H37" s="653"/>
      <c r="I37" s="653"/>
      <c r="J37" s="654"/>
      <c r="M37" s="449"/>
    </row>
    <row r="38" spans="2:16" s="94" customFormat="1" ht="14.25" customHeight="1" x14ac:dyDescent="0.35">
      <c r="B38" s="1122"/>
      <c r="C38" s="1123"/>
      <c r="D38" s="136" t="s">
        <v>3567</v>
      </c>
      <c r="E38" s="633">
        <v>5000</v>
      </c>
      <c r="F38" s="634">
        <v>8000</v>
      </c>
      <c r="G38" s="634"/>
      <c r="H38" s="634"/>
      <c r="I38" s="733"/>
      <c r="J38" s="760"/>
    </row>
    <row r="39" spans="2:16" s="94" customFormat="1" x14ac:dyDescent="0.35">
      <c r="B39" s="1122"/>
      <c r="C39" s="1123"/>
      <c r="D39" s="490" t="s">
        <v>3568</v>
      </c>
      <c r="E39" s="635" t="s">
        <v>3578</v>
      </c>
      <c r="F39" s="636" t="s">
        <v>3579</v>
      </c>
      <c r="G39" s="636"/>
      <c r="H39" s="636"/>
      <c r="I39" s="734"/>
      <c r="J39" s="694"/>
      <c r="P39" s="581"/>
    </row>
    <row r="40" spans="2:16" s="94" customFormat="1" ht="16.5" x14ac:dyDescent="0.45">
      <c r="B40" s="134"/>
      <c r="C40" s="135"/>
      <c r="D40" s="447" t="s">
        <v>3571</v>
      </c>
      <c r="E40" s="637">
        <f t="shared" ref="E40:I40" si="4">IFERROR(VLOOKUP(E39,$C$57:$D$66,2,0)*E38*E$32,0)</f>
        <v>4943.2856488713869</v>
      </c>
      <c r="F40" s="638">
        <f t="shared" si="4"/>
        <v>493676.6416107383</v>
      </c>
      <c r="G40" s="638">
        <f t="shared" si="4"/>
        <v>0</v>
      </c>
      <c r="H40" s="638">
        <f t="shared" si="4"/>
        <v>0</v>
      </c>
      <c r="I40" s="735">
        <f t="shared" si="4"/>
        <v>0</v>
      </c>
      <c r="J40" s="654"/>
      <c r="M40" s="449"/>
    </row>
    <row r="41" spans="2:16" s="94" customFormat="1" x14ac:dyDescent="0.35">
      <c r="B41" s="134"/>
      <c r="C41" s="135"/>
      <c r="D41" s="447"/>
      <c r="E41" s="653"/>
      <c r="F41" s="653"/>
      <c r="G41" s="653"/>
      <c r="H41" s="653"/>
      <c r="I41" s="653"/>
      <c r="J41" s="654"/>
      <c r="M41" s="449"/>
    </row>
    <row r="42" spans="2:16" s="94" customFormat="1" ht="14.25" customHeight="1" x14ac:dyDescent="0.35">
      <c r="B42" s="1122"/>
      <c r="C42" s="1123"/>
      <c r="D42" s="136" t="s">
        <v>3567</v>
      </c>
      <c r="E42" s="633">
        <v>100</v>
      </c>
      <c r="F42" s="634">
        <v>50</v>
      </c>
      <c r="G42" s="634"/>
      <c r="H42" s="634"/>
      <c r="I42" s="733"/>
      <c r="J42" s="760"/>
    </row>
    <row r="43" spans="2:16" s="94" customFormat="1" x14ac:dyDescent="0.35">
      <c r="B43" s="1122"/>
      <c r="C43" s="1123"/>
      <c r="D43" s="490" t="s">
        <v>3568</v>
      </c>
      <c r="E43" s="635" t="s">
        <v>3570</v>
      </c>
      <c r="F43" s="636" t="s">
        <v>3570</v>
      </c>
      <c r="G43" s="636"/>
      <c r="H43" s="636"/>
      <c r="I43" s="734"/>
      <c r="J43" s="694"/>
      <c r="P43" s="581"/>
    </row>
    <row r="44" spans="2:16" s="94" customFormat="1" ht="16.5" x14ac:dyDescent="0.45">
      <c r="B44" s="134"/>
      <c r="C44" s="135"/>
      <c r="D44" s="447" t="s">
        <v>3571</v>
      </c>
      <c r="E44" s="637">
        <f t="shared" ref="E44:I44" si="5">IFERROR(VLOOKUP(E43,$C$57:$D$66,2,0)*E42*E$32,0)</f>
        <v>602.0873355704698</v>
      </c>
      <c r="F44" s="638">
        <f t="shared" si="5"/>
        <v>301.0436677852349</v>
      </c>
      <c r="G44" s="638">
        <f t="shared" si="5"/>
        <v>0</v>
      </c>
      <c r="H44" s="638">
        <f t="shared" si="5"/>
        <v>0</v>
      </c>
      <c r="I44" s="735">
        <f t="shared" si="5"/>
        <v>0</v>
      </c>
      <c r="J44" s="654"/>
      <c r="M44" s="449"/>
    </row>
    <row r="45" spans="2:16" s="94" customFormat="1" x14ac:dyDescent="0.35">
      <c r="B45" s="134"/>
      <c r="C45" s="135"/>
      <c r="D45" s="447"/>
      <c r="E45" s="653"/>
      <c r="F45" s="653"/>
      <c r="G45" s="653"/>
      <c r="H45" s="653"/>
      <c r="I45" s="653"/>
      <c r="J45" s="654"/>
      <c r="M45" s="449"/>
    </row>
    <row r="46" spans="2:16" s="94" customFormat="1" ht="14.25" hidden="1" customHeight="1" x14ac:dyDescent="0.35">
      <c r="B46" s="1122"/>
      <c r="C46" s="1123"/>
      <c r="D46" s="136" t="s">
        <v>3567</v>
      </c>
      <c r="E46" s="739"/>
      <c r="F46" s="740"/>
      <c r="G46" s="740"/>
      <c r="H46" s="740"/>
      <c r="I46" s="741"/>
      <c r="J46" s="760"/>
    </row>
    <row r="47" spans="2:16" s="94" customFormat="1" hidden="1" x14ac:dyDescent="0.35">
      <c r="B47" s="1122"/>
      <c r="C47" s="1123"/>
      <c r="D47" s="490" t="s">
        <v>3568</v>
      </c>
      <c r="E47" s="742"/>
      <c r="F47" s="743"/>
      <c r="G47" s="743"/>
      <c r="H47" s="743"/>
      <c r="I47" s="744"/>
      <c r="J47" s="694"/>
      <c r="P47" s="581"/>
    </row>
    <row r="48" spans="2:16" s="94" customFormat="1" ht="16.5" hidden="1" x14ac:dyDescent="0.45">
      <c r="B48" s="134"/>
      <c r="C48" s="135"/>
      <c r="D48" s="447" t="s">
        <v>3571</v>
      </c>
      <c r="E48" s="745">
        <f t="shared" ref="E48:I48" si="6">IFERROR(VLOOKUP(E47,$C$57:$D$66,2,0)*E46*E$32,0)</f>
        <v>0</v>
      </c>
      <c r="F48" s="746">
        <f t="shared" si="6"/>
        <v>0</v>
      </c>
      <c r="G48" s="746">
        <f t="shared" si="6"/>
        <v>0</v>
      </c>
      <c r="H48" s="746">
        <f t="shared" si="6"/>
        <v>0</v>
      </c>
      <c r="I48" s="747">
        <f t="shared" si="6"/>
        <v>0</v>
      </c>
      <c r="J48" s="654"/>
      <c r="M48" s="449"/>
    </row>
    <row r="49" spans="1:16" s="94" customFormat="1" hidden="1" x14ac:dyDescent="0.35">
      <c r="B49" s="134"/>
      <c r="C49" s="135"/>
      <c r="D49" s="447"/>
      <c r="E49" s="653"/>
      <c r="F49" s="653"/>
      <c r="G49" s="653"/>
      <c r="H49" s="653"/>
      <c r="I49" s="653"/>
      <c r="J49" s="654"/>
      <c r="M49" s="449"/>
    </row>
    <row r="50" spans="1:16" s="94" customFormat="1" ht="14.25" hidden="1" customHeight="1" x14ac:dyDescent="0.35">
      <c r="B50" s="1122"/>
      <c r="C50" s="1123"/>
      <c r="D50" s="136" t="s">
        <v>3567</v>
      </c>
      <c r="E50" s="739"/>
      <c r="F50" s="740"/>
      <c r="G50" s="740"/>
      <c r="H50" s="740"/>
      <c r="I50" s="741"/>
      <c r="J50" s="760"/>
    </row>
    <row r="51" spans="1:16" s="94" customFormat="1" hidden="1" x14ac:dyDescent="0.35">
      <c r="B51" s="1122"/>
      <c r="C51" s="1123"/>
      <c r="D51" s="490" t="s">
        <v>3568</v>
      </c>
      <c r="E51" s="742"/>
      <c r="F51" s="743"/>
      <c r="G51" s="743"/>
      <c r="H51" s="743"/>
      <c r="I51" s="744"/>
      <c r="J51" s="694"/>
      <c r="P51" s="581"/>
    </row>
    <row r="52" spans="1:16" s="94" customFormat="1" ht="16.5" hidden="1" x14ac:dyDescent="0.45">
      <c r="B52" s="134"/>
      <c r="C52" s="135"/>
      <c r="D52" s="447" t="s">
        <v>3571</v>
      </c>
      <c r="E52" s="745">
        <f t="shared" ref="E52:I52" si="7">IFERROR(VLOOKUP(E51,$C$57:$D$66,2,0)*E50*E$32,0)</f>
        <v>0</v>
      </c>
      <c r="F52" s="746">
        <f t="shared" si="7"/>
        <v>0</v>
      </c>
      <c r="G52" s="746">
        <f t="shared" si="7"/>
        <v>0</v>
      </c>
      <c r="H52" s="746">
        <f t="shared" si="7"/>
        <v>0</v>
      </c>
      <c r="I52" s="747">
        <f t="shared" si="7"/>
        <v>0</v>
      </c>
      <c r="J52" s="654"/>
      <c r="M52" s="449"/>
    </row>
    <row r="53" spans="1:16" s="640" customFormat="1" ht="21" thickBot="1" x14ac:dyDescent="0.6">
      <c r="B53" s="656"/>
      <c r="C53" s="657"/>
      <c r="D53" s="658" t="s">
        <v>3572</v>
      </c>
      <c r="E53" s="659">
        <f t="shared" ref="E53:I53" si="8">(E36+E40+E44+E48+E52)/1000</f>
        <v>7.2803605388319701</v>
      </c>
      <c r="F53" s="659">
        <f t="shared" si="8"/>
        <v>496.98812195637589</v>
      </c>
      <c r="G53" s="659">
        <f t="shared" si="8"/>
        <v>0</v>
      </c>
      <c r="H53" s="659">
        <f t="shared" si="8"/>
        <v>0</v>
      </c>
      <c r="I53" s="659">
        <f t="shared" si="8"/>
        <v>0</v>
      </c>
      <c r="J53" s="767"/>
    </row>
    <row r="54" spans="1:16" s="640" customFormat="1" ht="18.5" x14ac:dyDescent="0.45"/>
    <row r="55" spans="1:16" s="94" customFormat="1" ht="21.5" thickBot="1" x14ac:dyDescent="0.55000000000000004">
      <c r="A55" s="92" t="s">
        <v>118</v>
      </c>
      <c r="B55" s="93" t="s">
        <v>158</v>
      </c>
    </row>
    <row r="56" spans="1:16" s="256" customFormat="1" outlineLevel="1" x14ac:dyDescent="0.35">
      <c r="B56" s="324" t="s">
        <v>3568</v>
      </c>
      <c r="C56" s="571" t="s">
        <v>3580</v>
      </c>
      <c r="D56" s="530" t="s">
        <v>3581</v>
      </c>
      <c r="E56" s="530" t="s">
        <v>53</v>
      </c>
      <c r="F56" s="530" t="s">
        <v>3582</v>
      </c>
      <c r="G56" s="118" t="s">
        <v>3583</v>
      </c>
      <c r="H56" s="530" t="s">
        <v>3582</v>
      </c>
      <c r="I56" s="1124" t="s">
        <v>3583</v>
      </c>
      <c r="J56" s="1124"/>
      <c r="K56" s="1124"/>
      <c r="L56" s="1125"/>
    </row>
    <row r="57" spans="1:16" s="94" customFormat="1" outlineLevel="1" x14ac:dyDescent="0.35">
      <c r="B57" s="134" t="s">
        <v>3584</v>
      </c>
      <c r="C57" s="135" t="s">
        <v>3577</v>
      </c>
      <c r="D57" s="135">
        <f>(F57+H57)/1000</f>
        <v>3.4699751087802258E-5</v>
      </c>
      <c r="E57" s="136" t="s">
        <v>3585</v>
      </c>
      <c r="F57" s="135">
        <v>2.7788071140939598E-2</v>
      </c>
      <c r="G57" s="135" t="s">
        <v>3586</v>
      </c>
      <c r="H57" s="135">
        <v>6.911679946862659E-3</v>
      </c>
      <c r="I57" s="135" t="s">
        <v>3587</v>
      </c>
      <c r="J57" s="135"/>
      <c r="K57" s="135"/>
      <c r="L57" s="251"/>
    </row>
    <row r="58" spans="1:16" s="94" customFormat="1" outlineLevel="1" x14ac:dyDescent="0.35">
      <c r="B58" s="134" t="s">
        <v>3588</v>
      </c>
      <c r="C58" s="135" t="s">
        <v>3578</v>
      </c>
      <c r="D58" s="135">
        <f t="shared" ref="D58:D66" si="9">(F58+H58)/1000</f>
        <v>1.9773142595485545E-5</v>
      </c>
      <c r="E58" s="136" t="s">
        <v>3585</v>
      </c>
      <c r="F58" s="135">
        <v>1.6118569798657719E-2</v>
      </c>
      <c r="G58" s="135" t="s">
        <v>3589</v>
      </c>
      <c r="H58" s="135">
        <v>3.6545727968278255E-3</v>
      </c>
      <c r="I58" s="135" t="s">
        <v>3590</v>
      </c>
      <c r="J58" s="135"/>
      <c r="K58" s="135"/>
      <c r="L58" s="251"/>
    </row>
    <row r="59" spans="1:16" s="94" customFormat="1" outlineLevel="1" x14ac:dyDescent="0.35">
      <c r="B59" s="134" t="s">
        <v>3588</v>
      </c>
      <c r="C59" s="135" t="s">
        <v>3591</v>
      </c>
      <c r="D59" s="135">
        <f t="shared" si="9"/>
        <v>4.7257638607814353E-5</v>
      </c>
      <c r="E59" s="136" t="s">
        <v>3585</v>
      </c>
      <c r="F59" s="135">
        <v>3.8522957583892618E-2</v>
      </c>
      <c r="G59" s="135" t="s">
        <v>3592</v>
      </c>
      <c r="H59" s="135">
        <v>8.734681023921732E-3</v>
      </c>
      <c r="I59" s="135" t="s">
        <v>3593</v>
      </c>
      <c r="J59" s="135"/>
      <c r="K59" s="135"/>
      <c r="L59" s="251"/>
    </row>
    <row r="60" spans="1:16" s="94" customFormat="1" outlineLevel="1" x14ac:dyDescent="0.35">
      <c r="B60" s="134" t="s">
        <v>3588</v>
      </c>
      <c r="C60" s="135" t="s">
        <v>3594</v>
      </c>
      <c r="D60" s="135">
        <f t="shared" si="9"/>
        <v>1.6021950151054323E-5</v>
      </c>
      <c r="E60" s="136" t="s">
        <v>3585</v>
      </c>
      <c r="F60" s="135">
        <v>1.3060990067114094E-2</v>
      </c>
      <c r="G60" s="135" t="s">
        <v>3595</v>
      </c>
      <c r="H60" s="135">
        <v>2.9609600839402271E-3</v>
      </c>
      <c r="I60" s="135" t="s">
        <v>3596</v>
      </c>
      <c r="J60" s="135"/>
      <c r="K60" s="135"/>
      <c r="L60" s="251"/>
    </row>
    <row r="61" spans="1:16" s="94" customFormat="1" outlineLevel="1" x14ac:dyDescent="0.35">
      <c r="B61" s="134" t="s">
        <v>3597</v>
      </c>
      <c r="C61" s="135" t="s">
        <v>3598</v>
      </c>
      <c r="D61" s="135">
        <f t="shared" si="9"/>
        <v>1.8733051785234899E-3</v>
      </c>
      <c r="E61" s="136" t="s">
        <v>3585</v>
      </c>
      <c r="F61" s="135">
        <v>1.6681551785234898</v>
      </c>
      <c r="G61" s="135" t="s">
        <v>3599</v>
      </c>
      <c r="H61" s="135">
        <v>0.20515</v>
      </c>
      <c r="I61" s="135" t="s">
        <v>3600</v>
      </c>
      <c r="J61" s="135"/>
      <c r="K61" s="135"/>
      <c r="L61" s="251"/>
    </row>
    <row r="62" spans="1:16" s="94" customFormat="1" outlineLevel="1" x14ac:dyDescent="0.35">
      <c r="B62" s="134" t="s">
        <v>3597</v>
      </c>
      <c r="C62" s="135" t="s">
        <v>3579</v>
      </c>
      <c r="D62" s="135">
        <f t="shared" si="9"/>
        <v>1.2341916040268456E-3</v>
      </c>
      <c r="E62" s="136" t="s">
        <v>3585</v>
      </c>
      <c r="F62" s="135">
        <v>1.0990316040268457</v>
      </c>
      <c r="G62" s="135" t="s">
        <v>3601</v>
      </c>
      <c r="H62" s="135">
        <v>0.13516</v>
      </c>
      <c r="I62" s="135" t="s">
        <v>3602</v>
      </c>
      <c r="J62" s="135"/>
      <c r="K62" s="135"/>
      <c r="L62" s="251"/>
    </row>
    <row r="63" spans="1:16" s="94" customFormat="1" outlineLevel="1" x14ac:dyDescent="0.35">
      <c r="B63" s="134" t="s">
        <v>3603</v>
      </c>
      <c r="C63" s="135" t="s">
        <v>3604</v>
      </c>
      <c r="D63" s="135">
        <f t="shared" si="9"/>
        <v>1.4101746711409397E-4</v>
      </c>
      <c r="E63" s="136" t="s">
        <v>3585</v>
      </c>
      <c r="F63" s="135">
        <v>0.11349746711409398</v>
      </c>
      <c r="G63" s="135" t="s">
        <v>3605</v>
      </c>
      <c r="H63" s="135">
        <v>2.7519999999999999E-2</v>
      </c>
      <c r="I63" s="135" t="s">
        <v>3606</v>
      </c>
      <c r="J63" s="135"/>
      <c r="K63" s="135"/>
      <c r="L63" s="251"/>
    </row>
    <row r="64" spans="1:16" s="94" customFormat="1" outlineLevel="1" x14ac:dyDescent="0.35">
      <c r="B64" s="134" t="s">
        <v>3603</v>
      </c>
      <c r="C64" s="135" t="s">
        <v>3570</v>
      </c>
      <c r="D64" s="135">
        <f t="shared" si="9"/>
        <v>1.2041746711409396E-4</v>
      </c>
      <c r="E64" s="136" t="s">
        <v>3585</v>
      </c>
      <c r="F64" s="135">
        <v>9.6957467114093962E-2</v>
      </c>
      <c r="G64" s="135" t="s">
        <v>3607</v>
      </c>
      <c r="H64" s="135">
        <v>2.3460000000000002E-2</v>
      </c>
      <c r="I64" s="135" t="s">
        <v>3608</v>
      </c>
      <c r="J64" s="135"/>
      <c r="K64" s="135"/>
      <c r="L64" s="251"/>
    </row>
    <row r="65" spans="1:12" s="94" customFormat="1" outlineLevel="1" x14ac:dyDescent="0.35">
      <c r="B65" s="134" t="s">
        <v>3603</v>
      </c>
      <c r="C65" s="135" t="s">
        <v>3609</v>
      </c>
      <c r="D65" s="135">
        <f t="shared" si="9"/>
        <v>7.1021626711409392E-4</v>
      </c>
      <c r="E65" s="136" t="s">
        <v>3585</v>
      </c>
      <c r="F65" s="135">
        <v>0.57059626711409395</v>
      </c>
      <c r="G65" s="135" t="s">
        <v>3610</v>
      </c>
      <c r="H65" s="135">
        <v>0.13961999999999999</v>
      </c>
      <c r="I65" s="135" t="s">
        <v>3611</v>
      </c>
      <c r="J65" s="135"/>
      <c r="K65" s="135"/>
      <c r="L65" s="251"/>
    </row>
    <row r="66" spans="1:12" s="94" customFormat="1" ht="15" outlineLevel="1" thickBot="1" x14ac:dyDescent="0.4">
      <c r="B66" s="752" t="s">
        <v>3603</v>
      </c>
      <c r="C66" s="748" t="s">
        <v>3612</v>
      </c>
      <c r="D66" s="748">
        <f t="shared" si="9"/>
        <v>9.1962115973154355E-4</v>
      </c>
      <c r="E66" s="749" t="s">
        <v>3585</v>
      </c>
      <c r="F66" s="748">
        <v>0.71964115973154363</v>
      </c>
      <c r="G66" s="748" t="s">
        <v>3613</v>
      </c>
      <c r="H66" s="748">
        <v>0.19997999999999999</v>
      </c>
      <c r="I66" s="748" t="s">
        <v>3614</v>
      </c>
      <c r="J66" s="748"/>
      <c r="K66" s="748"/>
      <c r="L66" s="753"/>
    </row>
    <row r="67" spans="1:12" s="256" customFormat="1" outlineLevel="1" x14ac:dyDescent="0.35">
      <c r="B67" s="754" t="s">
        <v>3568</v>
      </c>
      <c r="C67" s="750" t="s">
        <v>3580</v>
      </c>
      <c r="D67" s="751" t="s">
        <v>3581</v>
      </c>
      <c r="E67" s="751" t="s">
        <v>53</v>
      </c>
      <c r="F67" s="751" t="s">
        <v>3582</v>
      </c>
      <c r="G67" s="601" t="s">
        <v>3583</v>
      </c>
      <c r="H67" s="751" t="s">
        <v>3582</v>
      </c>
      <c r="I67" s="1126" t="s">
        <v>3583</v>
      </c>
      <c r="J67" s="1126"/>
      <c r="K67" s="1126"/>
      <c r="L67" s="1127"/>
    </row>
    <row r="68" spans="1:12" s="94" customFormat="1" outlineLevel="1" x14ac:dyDescent="0.35">
      <c r="B68" s="134" t="s">
        <v>3603</v>
      </c>
      <c r="C68" s="135" t="s">
        <v>3604</v>
      </c>
      <c r="D68" s="135">
        <f>F68+H68</f>
        <v>1.2568299999999999</v>
      </c>
      <c r="E68" s="136" t="s">
        <v>3615</v>
      </c>
      <c r="F68" s="135">
        <v>1.0088699999999999</v>
      </c>
      <c r="G68" s="135" t="s">
        <v>3605</v>
      </c>
      <c r="H68" s="135">
        <v>0.24796000000000001</v>
      </c>
      <c r="I68" s="135" t="s">
        <v>3606</v>
      </c>
      <c r="J68" s="135"/>
      <c r="K68" s="135"/>
      <c r="L68" s="251"/>
    </row>
    <row r="69" spans="1:12" s="94" customFormat="1" outlineLevel="1" x14ac:dyDescent="0.35">
      <c r="B69" s="134" t="s">
        <v>3603</v>
      </c>
      <c r="C69" s="135" t="s">
        <v>3570</v>
      </c>
      <c r="D69" s="135">
        <f>F69+H69</f>
        <v>1.0833984778523489</v>
      </c>
      <c r="E69" s="136" t="s">
        <v>3615</v>
      </c>
      <c r="F69" s="135">
        <v>0.87204847785234896</v>
      </c>
      <c r="G69" s="135" t="s">
        <v>3607</v>
      </c>
      <c r="H69" s="135">
        <v>0.21135000000000001</v>
      </c>
      <c r="I69" s="135" t="s">
        <v>3608</v>
      </c>
      <c r="J69" s="135"/>
      <c r="K69" s="135"/>
      <c r="L69" s="251"/>
    </row>
    <row r="70" spans="1:12" s="94" customFormat="1" outlineLevel="1" x14ac:dyDescent="0.35">
      <c r="B70" s="134" t="s">
        <v>3603</v>
      </c>
      <c r="C70" s="135" t="s">
        <v>3569</v>
      </c>
      <c r="D70" s="135">
        <f>F70+H70</f>
        <v>0.28788402684563758</v>
      </c>
      <c r="E70" s="136" t="s">
        <v>3615</v>
      </c>
      <c r="F70" s="135">
        <v>0.23128402684563759</v>
      </c>
      <c r="G70" s="135" t="s">
        <v>3610</v>
      </c>
      <c r="H70" s="135">
        <v>5.6599999999999998E-2</v>
      </c>
      <c r="I70" s="135" t="s">
        <v>3611</v>
      </c>
      <c r="J70" s="135"/>
      <c r="K70" s="135"/>
      <c r="L70" s="251"/>
    </row>
    <row r="71" spans="1:12" s="94" customFormat="1" ht="15" outlineLevel="1" thickBot="1" x14ac:dyDescent="0.4">
      <c r="B71" s="141" t="s">
        <v>3603</v>
      </c>
      <c r="C71" s="142" t="s">
        <v>3616</v>
      </c>
      <c r="D71" s="142">
        <f>F71+H71</f>
        <v>0.25726453825503359</v>
      </c>
      <c r="E71" s="148" t="s">
        <v>3615</v>
      </c>
      <c r="F71" s="142">
        <v>0.20132453825503357</v>
      </c>
      <c r="G71" s="142" t="s">
        <v>3613</v>
      </c>
      <c r="H71" s="142">
        <v>5.5939999999999997E-2</v>
      </c>
      <c r="I71" s="142" t="s">
        <v>3614</v>
      </c>
      <c r="J71" s="142"/>
      <c r="K71" s="142"/>
      <c r="L71" s="252"/>
    </row>
    <row r="72" spans="1:12" s="94" customFormat="1" ht="21" x14ac:dyDescent="0.5">
      <c r="A72" s="92" t="s">
        <v>118</v>
      </c>
      <c r="B72" s="93" t="s">
        <v>119</v>
      </c>
      <c r="J72" s="250"/>
    </row>
    <row r="73" spans="1:12" s="94" customFormat="1" hidden="1" outlineLevel="1" x14ac:dyDescent="0.35">
      <c r="A73" s="92"/>
      <c r="B73" s="294" t="s">
        <v>3604</v>
      </c>
      <c r="C73" s="295" t="s">
        <v>3577</v>
      </c>
      <c r="D73" s="295"/>
      <c r="E73" s="296"/>
      <c r="J73" s="250"/>
    </row>
    <row r="74" spans="1:12" s="94" customFormat="1" hidden="1" outlineLevel="1" x14ac:dyDescent="0.35">
      <c r="A74" s="92"/>
      <c r="B74" s="134" t="s">
        <v>3570</v>
      </c>
      <c r="C74" s="135" t="s">
        <v>3578</v>
      </c>
      <c r="D74" s="135"/>
      <c r="E74" s="251"/>
      <c r="J74" s="250"/>
    </row>
    <row r="75" spans="1:12" s="94" customFormat="1" hidden="1" outlineLevel="1" x14ac:dyDescent="0.35">
      <c r="A75" s="92"/>
      <c r="B75" s="134" t="s">
        <v>3569</v>
      </c>
      <c r="C75" s="135" t="s">
        <v>3591</v>
      </c>
      <c r="D75" s="135"/>
      <c r="E75" s="251"/>
      <c r="J75" s="250"/>
    </row>
    <row r="76" spans="1:12" s="94" customFormat="1" hidden="1" outlineLevel="1" x14ac:dyDescent="0.35">
      <c r="A76" s="92"/>
      <c r="B76" s="134" t="s">
        <v>3616</v>
      </c>
      <c r="C76" s="135" t="s">
        <v>3594</v>
      </c>
      <c r="D76" s="135"/>
      <c r="E76" s="251"/>
      <c r="J76" s="250"/>
    </row>
    <row r="77" spans="1:12" s="94" customFormat="1" ht="21" hidden="1" outlineLevel="1" x14ac:dyDescent="0.5">
      <c r="A77" s="92"/>
      <c r="B77" s="631"/>
      <c r="C77" s="135" t="s">
        <v>3598</v>
      </c>
      <c r="D77" s="135"/>
      <c r="E77" s="251"/>
      <c r="J77" s="250"/>
    </row>
    <row r="78" spans="1:12" s="94" customFormat="1" ht="21" hidden="1" outlineLevel="1" x14ac:dyDescent="0.5">
      <c r="A78" s="92"/>
      <c r="B78" s="631"/>
      <c r="C78" s="135" t="s">
        <v>3579</v>
      </c>
      <c r="D78" s="135"/>
      <c r="E78" s="251"/>
      <c r="J78" s="250"/>
    </row>
    <row r="79" spans="1:12" s="94" customFormat="1" ht="21" hidden="1" outlineLevel="1" x14ac:dyDescent="0.5">
      <c r="A79" s="92"/>
      <c r="B79" s="631"/>
      <c r="C79" s="135" t="s">
        <v>3604</v>
      </c>
      <c r="D79" s="135"/>
      <c r="E79" s="251"/>
      <c r="J79" s="250"/>
    </row>
    <row r="80" spans="1:12" s="94" customFormat="1" ht="21" hidden="1" outlineLevel="1" x14ac:dyDescent="0.5">
      <c r="A80" s="92"/>
      <c r="B80" s="631"/>
      <c r="C80" s="135" t="s">
        <v>3570</v>
      </c>
      <c r="D80" s="135"/>
      <c r="E80" s="251"/>
      <c r="J80" s="250"/>
    </row>
    <row r="81" spans="1:10" s="94" customFormat="1" ht="21" hidden="1" outlineLevel="1" x14ac:dyDescent="0.5">
      <c r="A81" s="92"/>
      <c r="B81" s="631"/>
      <c r="C81" s="135" t="s">
        <v>3609</v>
      </c>
      <c r="D81" s="135"/>
      <c r="E81" s="251"/>
      <c r="J81" s="250"/>
    </row>
    <row r="82" spans="1:10" s="94" customFormat="1" ht="21.5" hidden="1" outlineLevel="1" thickBot="1" x14ac:dyDescent="0.55000000000000004">
      <c r="A82" s="92"/>
      <c r="B82" s="632"/>
      <c r="C82" s="142" t="s">
        <v>3612</v>
      </c>
      <c r="D82" s="142"/>
      <c r="E82" s="252"/>
      <c r="J82" s="250"/>
    </row>
    <row r="83" spans="1:10" ht="21" collapsed="1" x14ac:dyDescent="0.5">
      <c r="A83" s="7"/>
      <c r="B83" s="9"/>
      <c r="J83" s="20"/>
    </row>
  </sheetData>
  <mergeCells count="12">
    <mergeCell ref="I67:L67"/>
    <mergeCell ref="B50:C51"/>
    <mergeCell ref="B34:C35"/>
    <mergeCell ref="B38:C39"/>
    <mergeCell ref="B42:C43"/>
    <mergeCell ref="B46:C47"/>
    <mergeCell ref="L5:O5"/>
    <mergeCell ref="B16:I16"/>
    <mergeCell ref="B21:C22"/>
    <mergeCell ref="B25:C26"/>
    <mergeCell ref="I56:L56"/>
    <mergeCell ref="C15:J15"/>
  </mergeCells>
  <phoneticPr fontId="2" type="noConversion"/>
  <dataValidations count="2">
    <dataValidation type="list" allowBlank="1" showInputMessage="1" showErrorMessage="1" sqref="E22:J22 E26:J26" xr:uid="{F8469885-A1D9-428A-82E3-84FE968AAAE1}">
      <formula1>$B$73:$B$76</formula1>
    </dataValidation>
    <dataValidation type="list" allowBlank="1" showInputMessage="1" showErrorMessage="1" sqref="E35:J35 E39:J39 E43:J43 E47:J47 E51:J51" xr:uid="{27A5049D-BA07-49B2-B7C8-5482383FEB79}">
      <formula1>$C$73:$C$82</formula1>
    </dataValidation>
  </dataValidation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B542-6183-48D0-ADEB-881F08EF12EF}">
  <sheetPr>
    <tabColor rgb="FF006582"/>
  </sheetPr>
  <dimension ref="A1:Q67"/>
  <sheetViews>
    <sheetView topLeftCell="A35" zoomScale="70" zoomScaleNormal="70" workbookViewId="0">
      <selection activeCell="C42" sqref="C42"/>
    </sheetView>
  </sheetViews>
  <sheetFormatPr baseColWidth="10" defaultColWidth="10.7265625" defaultRowHeight="14.5" outlineLevelRow="1" outlineLevelCol="1" x14ac:dyDescent="0.35"/>
  <cols>
    <col min="1" max="1" width="12.453125" style="1" customWidth="1"/>
    <col min="2" max="2" width="15.1796875" style="1" customWidth="1"/>
    <col min="3" max="3" width="17.1796875" style="1" customWidth="1"/>
    <col min="4" max="4" width="23.1796875" style="1" customWidth="1"/>
    <col min="5" max="6" width="22.81640625" style="1" customWidth="1"/>
    <col min="7" max="10" width="22.81640625" style="1" customWidth="1" outlineLevel="1"/>
    <col min="11" max="11" width="13.54296875" style="1" customWidth="1"/>
    <col min="12" max="13" width="16.54296875" style="1" customWidth="1"/>
    <col min="14" max="14" width="24.7265625" style="1" customWidth="1"/>
    <col min="15" max="15" width="16.54296875" style="1" customWidth="1"/>
    <col min="16" max="16" width="9.1796875" style="1" bestFit="1" customWidth="1"/>
    <col min="17" max="17" width="25.26953125" style="1" customWidth="1"/>
    <col min="18" max="16384" width="10.7265625" style="1"/>
  </cols>
  <sheetData>
    <row r="1" spans="2:16" ht="16.149999999999999" customHeight="1" x14ac:dyDescent="0.35"/>
    <row r="2" spans="2:16" ht="16.149999999999999" customHeight="1" thickBot="1" x14ac:dyDescent="0.4"/>
    <row r="3" spans="2:16" s="366" customFormat="1" ht="106" customHeight="1" x14ac:dyDescent="0.35">
      <c r="B3" s="127" t="s">
        <v>3617</v>
      </c>
      <c r="C3" s="374"/>
      <c r="D3" s="374"/>
      <c r="E3" s="374"/>
      <c r="F3" s="374"/>
      <c r="G3" s="374"/>
      <c r="H3" s="374"/>
      <c r="I3" s="374"/>
      <c r="J3" s="374"/>
      <c r="K3" s="376"/>
    </row>
    <row r="4" spans="2:16" ht="5.25" customHeight="1" x14ac:dyDescent="0.65">
      <c r="B4" s="290"/>
      <c r="C4" s="168"/>
      <c r="D4" s="168"/>
      <c r="E4" s="168"/>
      <c r="F4" s="168"/>
      <c r="G4" s="168"/>
      <c r="H4" s="168"/>
      <c r="I4" s="168"/>
      <c r="J4" s="168"/>
      <c r="K4" s="377"/>
    </row>
    <row r="5" spans="2:16" ht="20.149999999999999" customHeight="1" x14ac:dyDescent="0.55000000000000004">
      <c r="B5" s="235" t="s">
        <v>3618</v>
      </c>
      <c r="C5" s="260"/>
      <c r="D5" s="260"/>
      <c r="E5" s="260"/>
      <c r="F5" s="260"/>
      <c r="G5" s="260"/>
      <c r="H5" s="260"/>
      <c r="I5" s="260"/>
      <c r="J5" s="260"/>
      <c r="K5" s="396"/>
      <c r="M5" s="1095"/>
      <c r="N5" s="1095"/>
      <c r="O5" s="1095"/>
      <c r="P5" s="1095"/>
    </row>
    <row r="6" spans="2:16" ht="16.399999999999999" customHeight="1" outlineLevel="1" x14ac:dyDescent="0.55000000000000004">
      <c r="B6" s="319"/>
      <c r="C6" s="420"/>
      <c r="D6" s="420"/>
      <c r="E6" s="420"/>
      <c r="F6" s="420"/>
      <c r="G6" s="420"/>
      <c r="H6" s="420"/>
      <c r="I6" s="420"/>
      <c r="J6" s="420"/>
      <c r="K6" s="421"/>
      <c r="M6" s="3"/>
      <c r="N6" s="3"/>
      <c r="O6" s="3"/>
      <c r="P6" s="3"/>
    </row>
    <row r="7" spans="2:16" ht="16.399999999999999" customHeight="1" outlineLevel="1" x14ac:dyDescent="0.55000000000000004">
      <c r="B7" s="398" t="s">
        <v>124</v>
      </c>
      <c r="C7" s="264" t="s">
        <v>3619</v>
      </c>
      <c r="D7" s="135"/>
      <c r="E7" s="135"/>
      <c r="F7" s="177"/>
      <c r="G7" s="420"/>
      <c r="H7" s="420"/>
      <c r="I7" s="420"/>
      <c r="J7" s="420"/>
      <c r="K7" s="421"/>
      <c r="M7" s="3"/>
      <c r="N7" s="3"/>
      <c r="O7" s="3"/>
      <c r="P7" s="3"/>
    </row>
    <row r="8" spans="2:16" ht="37.5" customHeight="1" outlineLevel="1" x14ac:dyDescent="0.65">
      <c r="B8" s="401"/>
      <c r="C8" s="1102" t="s">
        <v>3620</v>
      </c>
      <c r="D8" s="1102"/>
      <c r="E8" s="1102"/>
      <c r="F8" s="1102"/>
      <c r="G8" s="1102"/>
      <c r="H8" s="1102"/>
      <c r="I8" s="1102"/>
      <c r="J8" s="1102"/>
      <c r="K8" s="421"/>
      <c r="M8" s="3"/>
      <c r="N8" s="3"/>
      <c r="O8" s="3"/>
      <c r="P8" s="3"/>
    </row>
    <row r="9" spans="2:16" ht="21" customHeight="1" outlineLevel="1" x14ac:dyDescent="0.65">
      <c r="B9" s="401"/>
      <c r="C9" s="264" t="s">
        <v>3556</v>
      </c>
      <c r="D9" s="135"/>
      <c r="E9" s="135"/>
      <c r="F9" s="177"/>
      <c r="G9" s="420"/>
      <c r="H9" s="420"/>
      <c r="I9" s="420"/>
      <c r="J9" s="420"/>
      <c r="K9" s="421"/>
      <c r="M9" s="3"/>
      <c r="N9" s="3"/>
      <c r="O9" s="3"/>
      <c r="P9" s="3"/>
    </row>
    <row r="10" spans="2:16" ht="21" customHeight="1" outlineLevel="1" x14ac:dyDescent="0.65">
      <c r="B10" s="401"/>
      <c r="C10" s="264" t="s">
        <v>3557</v>
      </c>
      <c r="D10" s="135"/>
      <c r="E10" s="135"/>
      <c r="F10" s="177"/>
      <c r="G10" s="420"/>
      <c r="H10" s="420"/>
      <c r="I10" s="420"/>
      <c r="J10" s="420"/>
      <c r="K10" s="421"/>
      <c r="M10" s="3"/>
      <c r="N10" s="3"/>
      <c r="O10" s="3"/>
      <c r="P10" s="3"/>
    </row>
    <row r="11" spans="2:16" ht="21" customHeight="1" outlineLevel="1" x14ac:dyDescent="0.65">
      <c r="B11" s="401"/>
      <c r="C11" s="264" t="s">
        <v>3558</v>
      </c>
      <c r="D11" s="135"/>
      <c r="E11" s="135"/>
      <c r="F11" s="177"/>
      <c r="G11" s="420"/>
      <c r="H11" s="420"/>
      <c r="I11" s="420"/>
      <c r="J11" s="420"/>
      <c r="K11" s="421"/>
      <c r="M11" s="3"/>
      <c r="N11" s="3"/>
      <c r="O11" s="3"/>
      <c r="P11" s="3"/>
    </row>
    <row r="12" spans="2:16" ht="21" customHeight="1" outlineLevel="1" x14ac:dyDescent="0.65">
      <c r="B12" s="401"/>
      <c r="C12" s="264" t="s">
        <v>3559</v>
      </c>
      <c r="D12" s="135"/>
      <c r="E12" s="135"/>
      <c r="F12" s="177"/>
      <c r="G12" s="420"/>
      <c r="H12" s="420"/>
      <c r="I12" s="420"/>
      <c r="J12" s="420"/>
      <c r="K12" s="421"/>
      <c r="M12" s="3"/>
      <c r="N12" s="3"/>
      <c r="O12" s="3"/>
      <c r="P12" s="3"/>
    </row>
    <row r="13" spans="2:16" ht="16.399999999999999" customHeight="1" outlineLevel="1" x14ac:dyDescent="0.55000000000000004">
      <c r="B13" s="398" t="s">
        <v>126</v>
      </c>
      <c r="C13" s="264" t="s">
        <v>3621</v>
      </c>
      <c r="D13" s="135"/>
      <c r="E13" s="135"/>
      <c r="F13" s="177"/>
      <c r="G13" s="420"/>
      <c r="H13" s="420"/>
      <c r="I13" s="420"/>
      <c r="J13" s="420"/>
      <c r="K13" s="421"/>
      <c r="M13" s="3"/>
      <c r="N13" s="3"/>
      <c r="O13" s="3"/>
      <c r="P13" s="3"/>
    </row>
    <row r="14" spans="2:16" ht="16.399999999999999" customHeight="1" outlineLevel="1" x14ac:dyDescent="0.55000000000000004">
      <c r="B14" s="422"/>
      <c r="C14" s="135" t="s">
        <v>3561</v>
      </c>
      <c r="D14" s="420"/>
      <c r="E14" s="420"/>
      <c r="F14" s="177"/>
      <c r="G14" s="420"/>
      <c r="H14" s="420"/>
      <c r="I14" s="420"/>
      <c r="J14" s="420"/>
      <c r="K14" s="421"/>
      <c r="M14" s="3"/>
      <c r="N14" s="3"/>
      <c r="O14" s="3"/>
      <c r="P14" s="3"/>
    </row>
    <row r="15" spans="2:16" ht="16.399999999999999" customHeight="1" outlineLevel="1" x14ac:dyDescent="0.55000000000000004">
      <c r="B15" s="398" t="s">
        <v>3562</v>
      </c>
      <c r="C15" s="1068" t="s">
        <v>3563</v>
      </c>
      <c r="D15" s="1068"/>
      <c r="E15" s="1068"/>
      <c r="F15" s="1068"/>
      <c r="G15" s="1068"/>
      <c r="H15" s="1068"/>
      <c r="I15" s="1068"/>
      <c r="J15" s="1068"/>
      <c r="K15" s="1069"/>
      <c r="M15" s="3"/>
      <c r="N15" s="3"/>
      <c r="O15" s="3"/>
      <c r="P15" s="3"/>
    </row>
    <row r="16" spans="2:16" ht="32.5" customHeight="1" thickBot="1" x14ac:dyDescent="0.9">
      <c r="B16" s="1120" t="s">
        <v>7190</v>
      </c>
      <c r="C16" s="1121"/>
      <c r="D16" s="1121"/>
      <c r="E16" s="1121"/>
      <c r="F16" s="1121"/>
      <c r="G16" s="1121"/>
      <c r="H16" s="1121"/>
      <c r="I16" s="1121"/>
      <c r="J16" s="1121"/>
      <c r="K16" s="229">
        <f>SUM(28:28)</f>
        <v>2.8616770000000002</v>
      </c>
    </row>
    <row r="17" spans="1:17" ht="16.399999999999999" customHeight="1" x14ac:dyDescent="0.35"/>
    <row r="18" spans="1:17" s="94" customFormat="1" ht="23.5" x14ac:dyDescent="0.55000000000000004">
      <c r="A18" s="92"/>
      <c r="B18" s="96" t="s">
        <v>135</v>
      </c>
    </row>
    <row r="19" spans="1:17" s="94" customFormat="1" ht="23.5" x14ac:dyDescent="0.55000000000000004">
      <c r="B19" s="860" t="s">
        <v>3622</v>
      </c>
      <c r="C19" s="861"/>
      <c r="D19" s="662"/>
      <c r="E19" s="862"/>
      <c r="F19" s="862"/>
      <c r="G19" s="862"/>
      <c r="H19" s="862"/>
      <c r="I19" s="862"/>
      <c r="J19" s="862"/>
      <c r="K19" s="863"/>
    </row>
    <row r="20" spans="1:17" s="94" customFormat="1" x14ac:dyDescent="0.35">
      <c r="B20" s="864"/>
      <c r="C20" s="135"/>
      <c r="D20" s="135"/>
      <c r="E20" s="980" t="s">
        <v>6104</v>
      </c>
      <c r="F20" s="980" t="s">
        <v>6105</v>
      </c>
      <c r="G20" s="980" t="s">
        <v>6106</v>
      </c>
      <c r="H20" s="980"/>
      <c r="I20" s="980"/>
      <c r="J20" s="980"/>
      <c r="K20" s="865"/>
    </row>
    <row r="21" spans="1:17" s="94" customFormat="1" ht="14.25" customHeight="1" x14ac:dyDescent="0.35">
      <c r="B21" s="1128"/>
      <c r="C21" s="1123"/>
      <c r="D21" s="136" t="s">
        <v>3513</v>
      </c>
      <c r="E21" s="879">
        <v>1000</v>
      </c>
      <c r="F21" s="879">
        <v>1000</v>
      </c>
      <c r="G21" s="879">
        <v>1000</v>
      </c>
      <c r="H21" s="879"/>
      <c r="I21" s="879"/>
      <c r="J21" s="879"/>
      <c r="K21" s="866"/>
    </row>
    <row r="22" spans="1:17" s="94" customFormat="1" ht="72" customHeight="1" x14ac:dyDescent="0.35">
      <c r="B22" s="1128"/>
      <c r="C22" s="1123"/>
      <c r="D22" s="490" t="s">
        <v>3568</v>
      </c>
      <c r="E22" s="981" t="s">
        <v>3336</v>
      </c>
      <c r="F22" s="981" t="s">
        <v>3157</v>
      </c>
      <c r="G22" s="981" t="s">
        <v>3149</v>
      </c>
      <c r="H22" s="981"/>
      <c r="I22" s="981"/>
      <c r="J22" s="981"/>
      <c r="K22" s="867"/>
      <c r="Q22" s="581"/>
    </row>
    <row r="23" spans="1:17" s="94" customFormat="1" ht="16.5" x14ac:dyDescent="0.45">
      <c r="B23" s="864"/>
      <c r="C23" s="135"/>
      <c r="D23" s="447" t="s">
        <v>3571</v>
      </c>
      <c r="E23" s="979">
        <f t="shared" ref="E23:J23" si="0">IFERROR(VLOOKUP(E22,$C43:$F64,4,0)*E21,"0")</f>
        <v>304.03100000000001</v>
      </c>
      <c r="F23" s="979">
        <f t="shared" si="0"/>
        <v>731.09400000000005</v>
      </c>
      <c r="G23" s="979">
        <f t="shared" si="0"/>
        <v>1154.6080000000002</v>
      </c>
      <c r="H23" s="979" t="str">
        <f t="shared" si="0"/>
        <v>0</v>
      </c>
      <c r="I23" s="979" t="str">
        <f t="shared" si="0"/>
        <v>0</v>
      </c>
      <c r="J23" s="979" t="str">
        <f t="shared" si="0"/>
        <v>0</v>
      </c>
      <c r="K23" s="868"/>
      <c r="N23" s="449"/>
    </row>
    <row r="24" spans="1:17" s="94" customFormat="1" ht="14.5" customHeight="1" x14ac:dyDescent="0.35">
      <c r="B24" s="864"/>
      <c r="C24" s="135"/>
      <c r="D24" s="447"/>
      <c r="E24" s="653"/>
      <c r="F24" s="653"/>
      <c r="G24" s="653"/>
      <c r="H24" s="653"/>
      <c r="I24" s="653"/>
      <c r="J24" s="653"/>
      <c r="K24" s="868"/>
      <c r="N24" s="449"/>
    </row>
    <row r="25" spans="1:17" s="94" customFormat="1" ht="14.5" customHeight="1" outlineLevel="1" x14ac:dyDescent="0.35">
      <c r="B25" s="869"/>
      <c r="C25" s="814"/>
      <c r="D25" s="136" t="s">
        <v>3623</v>
      </c>
      <c r="E25" s="633">
        <v>1000</v>
      </c>
      <c r="F25" s="633"/>
      <c r="G25" s="633"/>
      <c r="H25" s="633"/>
      <c r="I25" s="633"/>
      <c r="J25" s="633"/>
      <c r="K25" s="866"/>
      <c r="N25" s="449"/>
    </row>
    <row r="26" spans="1:17" s="94" customFormat="1" ht="58.5" customHeight="1" outlineLevel="1" x14ac:dyDescent="0.35">
      <c r="B26" s="869"/>
      <c r="C26" s="814"/>
      <c r="D26" s="490" t="s">
        <v>3624</v>
      </c>
      <c r="E26" s="978" t="s">
        <v>2921</v>
      </c>
      <c r="F26" s="978"/>
      <c r="G26" s="978"/>
      <c r="H26" s="978"/>
      <c r="I26" s="978"/>
      <c r="J26" s="978"/>
      <c r="K26" s="867"/>
      <c r="N26" s="449"/>
    </row>
    <row r="27" spans="1:17" s="94" customFormat="1" ht="16.5" outlineLevel="1" x14ac:dyDescent="0.45">
      <c r="B27" s="864"/>
      <c r="C27" s="135"/>
      <c r="D27" s="447" t="s">
        <v>3571</v>
      </c>
      <c r="E27" s="979">
        <f>IFERROR(VLOOKUP(E26,$C33:$F42,4,0)*E25,"0")</f>
        <v>671.94399999999996</v>
      </c>
      <c r="F27" s="979" t="str">
        <f>IFERROR(VLOOKUP(F26,$C33:$F42,4,0)*F25,"0")</f>
        <v>0</v>
      </c>
      <c r="G27" s="979" t="str">
        <f>IFERROR(VLOOKUP(G26,$C33:$F42,4,0)*G25,"0")</f>
        <v>0</v>
      </c>
      <c r="H27" s="979" t="str">
        <f>IFERROR(VLOOKUP(H26,$C33:$F42,4,0)*H25,"0")</f>
        <v>0</v>
      </c>
      <c r="I27" s="979"/>
      <c r="J27" s="979" t="str">
        <f>IFERROR(VLOOKUP(J26,$C33:$F42,4,0)*J25,"0")</f>
        <v>0</v>
      </c>
      <c r="K27" s="868"/>
      <c r="N27" s="449"/>
    </row>
    <row r="28" spans="1:17" s="640" customFormat="1" ht="20.5" x14ac:dyDescent="0.55000000000000004">
      <c r="B28" s="870"/>
      <c r="C28" s="762"/>
      <c r="D28" s="763" t="s">
        <v>3572</v>
      </c>
      <c r="E28" s="977">
        <f t="shared" ref="E28:J28" si="1">(E23+E27)/1000</f>
        <v>0.97597499999999993</v>
      </c>
      <c r="F28" s="977">
        <f t="shared" si="1"/>
        <v>0.73109400000000002</v>
      </c>
      <c r="G28" s="977">
        <f t="shared" si="1"/>
        <v>1.1546080000000001</v>
      </c>
      <c r="H28" s="977">
        <f t="shared" si="1"/>
        <v>0</v>
      </c>
      <c r="I28" s="977">
        <f>(I23+I27)/1000</f>
        <v>0</v>
      </c>
      <c r="J28" s="977">
        <f t="shared" si="1"/>
        <v>0</v>
      </c>
      <c r="K28" s="871"/>
    </row>
    <row r="29" spans="1:17" s="640" customFormat="1" ht="14.5" customHeight="1" x14ac:dyDescent="0.45">
      <c r="B29" s="872"/>
      <c r="C29" s="873"/>
      <c r="D29" s="874"/>
      <c r="E29" s="875"/>
      <c r="F29" s="875"/>
      <c r="G29" s="875"/>
      <c r="H29" s="875"/>
      <c r="I29" s="875"/>
      <c r="J29" s="875"/>
      <c r="K29" s="876"/>
    </row>
    <row r="30" spans="1:17" s="640" customFormat="1" ht="14.5" customHeight="1" x14ac:dyDescent="0.45">
      <c r="D30" s="641"/>
      <c r="E30" s="642"/>
      <c r="F30" s="642"/>
      <c r="G30" s="642"/>
      <c r="H30" s="642"/>
      <c r="I30" s="642"/>
      <c r="J30" s="642"/>
      <c r="K30" s="642"/>
    </row>
    <row r="31" spans="1:17" s="94" customFormat="1" ht="21" x14ac:dyDescent="0.5">
      <c r="A31" s="92" t="s">
        <v>118</v>
      </c>
      <c r="B31" s="93" t="s">
        <v>158</v>
      </c>
    </row>
    <row r="32" spans="1:17" ht="15" outlineLevel="1" thickBot="1" x14ac:dyDescent="0.4">
      <c r="B32" s="849"/>
      <c r="C32" s="850" t="s">
        <v>1430</v>
      </c>
      <c r="D32" s="850"/>
      <c r="E32" s="850" t="s">
        <v>53</v>
      </c>
      <c r="F32" s="851" t="s">
        <v>52</v>
      </c>
      <c r="G32" s="852" t="s">
        <v>1431</v>
      </c>
      <c r="H32" s="850"/>
      <c r="I32" s="850"/>
      <c r="J32" s="850"/>
      <c r="K32" s="853"/>
    </row>
    <row r="33" spans="2:11" outlineLevel="1" x14ac:dyDescent="0.35">
      <c r="B33" s="854" t="s">
        <v>3625</v>
      </c>
      <c r="C33" s="135" t="s">
        <v>2919</v>
      </c>
      <c r="D33" s="135"/>
      <c r="E33" s="135" t="s">
        <v>1434</v>
      </c>
      <c r="F33" s="269">
        <v>0.67194399999999999</v>
      </c>
      <c r="G33" s="268" t="s">
        <v>2920</v>
      </c>
      <c r="H33" s="135"/>
      <c r="I33" s="135"/>
      <c r="J33" s="135"/>
      <c r="K33" s="855"/>
    </row>
    <row r="34" spans="2:11" outlineLevel="1" x14ac:dyDescent="0.35">
      <c r="B34" s="854" t="s">
        <v>3625</v>
      </c>
      <c r="C34" s="135" t="s">
        <v>2921</v>
      </c>
      <c r="D34" s="135"/>
      <c r="E34" s="135" t="s">
        <v>1434</v>
      </c>
      <c r="F34" s="269">
        <v>0.67194399999999999</v>
      </c>
      <c r="G34" s="268" t="s">
        <v>2922</v>
      </c>
      <c r="H34" s="135"/>
      <c r="I34" s="135"/>
      <c r="J34" s="135"/>
      <c r="K34" s="855"/>
    </row>
    <row r="35" spans="2:11" outlineLevel="1" x14ac:dyDescent="0.35">
      <c r="B35" s="854" t="s">
        <v>3625</v>
      </c>
      <c r="C35" s="135" t="s">
        <v>2923</v>
      </c>
      <c r="D35" s="135"/>
      <c r="E35" s="135" t="s">
        <v>1434</v>
      </c>
      <c r="F35" s="269">
        <v>0.67194399999999999</v>
      </c>
      <c r="G35" s="268" t="s">
        <v>2924</v>
      </c>
      <c r="H35" s="135"/>
      <c r="I35" s="135"/>
      <c r="J35" s="135"/>
      <c r="K35" s="855"/>
    </row>
    <row r="36" spans="2:11" outlineLevel="1" x14ac:dyDescent="0.35">
      <c r="B36" s="854" t="s">
        <v>3625</v>
      </c>
      <c r="C36" s="135" t="s">
        <v>2925</v>
      </c>
      <c r="D36" s="135"/>
      <c r="E36" s="135" t="s">
        <v>1434</v>
      </c>
      <c r="F36" s="269">
        <v>0.67194399999999999</v>
      </c>
      <c r="G36" s="268" t="s">
        <v>2926</v>
      </c>
      <c r="H36" s="135"/>
      <c r="I36" s="135"/>
      <c r="J36" s="135"/>
      <c r="K36" s="855"/>
    </row>
    <row r="37" spans="2:11" outlineLevel="1" x14ac:dyDescent="0.35">
      <c r="B37" s="854" t="s">
        <v>3625</v>
      </c>
      <c r="C37" s="135" t="s">
        <v>2943</v>
      </c>
      <c r="D37" s="135"/>
      <c r="E37" s="135" t="s">
        <v>1434</v>
      </c>
      <c r="F37" s="269">
        <v>0.15852200000000002</v>
      </c>
      <c r="G37" s="268" t="s">
        <v>2944</v>
      </c>
      <c r="H37" s="135"/>
      <c r="I37" s="135"/>
      <c r="J37" s="135"/>
      <c r="K37" s="855"/>
    </row>
    <row r="38" spans="2:11" outlineLevel="1" x14ac:dyDescent="0.35">
      <c r="B38" s="854" t="s">
        <v>3625</v>
      </c>
      <c r="C38" s="135" t="s">
        <v>3403</v>
      </c>
      <c r="D38" s="135"/>
      <c r="E38" s="135" t="s">
        <v>1434</v>
      </c>
      <c r="F38" s="269">
        <v>0.41523300000000002</v>
      </c>
      <c r="G38" s="268" t="s">
        <v>3404</v>
      </c>
      <c r="H38" s="135"/>
      <c r="I38" s="135"/>
      <c r="J38" s="135"/>
      <c r="K38" s="855"/>
    </row>
    <row r="39" spans="2:11" outlineLevel="1" x14ac:dyDescent="0.35">
      <c r="B39" s="854" t="s">
        <v>3625</v>
      </c>
      <c r="C39" s="135" t="s">
        <v>3405</v>
      </c>
      <c r="D39" s="135"/>
      <c r="E39" s="135" t="s">
        <v>1434</v>
      </c>
      <c r="F39" s="269">
        <v>0.41523300000000002</v>
      </c>
      <c r="G39" s="268" t="s">
        <v>3406</v>
      </c>
      <c r="H39" s="135"/>
      <c r="I39" s="135"/>
      <c r="J39" s="135"/>
      <c r="K39" s="855"/>
    </row>
    <row r="40" spans="2:11" outlineLevel="1" x14ac:dyDescent="0.35">
      <c r="B40" s="854" t="s">
        <v>3625</v>
      </c>
      <c r="C40" s="135" t="s">
        <v>3407</v>
      </c>
      <c r="D40" s="135"/>
      <c r="E40" s="135" t="s">
        <v>1434</v>
      </c>
      <c r="F40" s="269">
        <v>0.41523300000000002</v>
      </c>
      <c r="G40" s="268" t="s">
        <v>3408</v>
      </c>
      <c r="H40" s="135"/>
      <c r="I40" s="135"/>
      <c r="J40" s="135"/>
      <c r="K40" s="855"/>
    </row>
    <row r="41" spans="2:11" outlineLevel="1" x14ac:dyDescent="0.35">
      <c r="B41" s="854" t="s">
        <v>3625</v>
      </c>
      <c r="C41" s="135"/>
      <c r="D41" s="135"/>
      <c r="E41" s="135" t="s">
        <v>1434</v>
      </c>
      <c r="F41" s="269">
        <v>0</v>
      </c>
      <c r="G41" s="268" t="s">
        <v>3626</v>
      </c>
      <c r="H41" s="135"/>
      <c r="I41" s="135"/>
      <c r="J41" s="135"/>
      <c r="K41" s="855"/>
    </row>
    <row r="42" spans="2:11" outlineLevel="1" x14ac:dyDescent="0.35">
      <c r="B42" s="854" t="s">
        <v>3625</v>
      </c>
      <c r="C42" s="135" t="s">
        <v>3627</v>
      </c>
      <c r="D42" s="135"/>
      <c r="E42" s="135" t="s">
        <v>1434</v>
      </c>
      <c r="F42" s="269">
        <v>0</v>
      </c>
      <c r="G42" s="268" t="s">
        <v>3626</v>
      </c>
      <c r="H42" s="135"/>
      <c r="I42" s="135"/>
      <c r="J42" s="135"/>
      <c r="K42" s="855"/>
    </row>
    <row r="43" spans="2:11" outlineLevel="1" x14ac:dyDescent="0.35">
      <c r="B43" s="854" t="s">
        <v>3628</v>
      </c>
      <c r="C43" s="135" t="s">
        <v>3145</v>
      </c>
      <c r="D43" s="135"/>
      <c r="E43" s="135" t="s">
        <v>1434</v>
      </c>
      <c r="F43" s="269">
        <v>1.1546080000000001</v>
      </c>
      <c r="G43" s="268" t="s">
        <v>3146</v>
      </c>
      <c r="H43" s="135"/>
      <c r="I43" s="135"/>
      <c r="J43" s="135"/>
      <c r="K43" s="855"/>
    </row>
    <row r="44" spans="2:11" outlineLevel="1" x14ac:dyDescent="0.35">
      <c r="B44" s="854" t="s">
        <v>3628</v>
      </c>
      <c r="C44" s="135" t="s">
        <v>3149</v>
      </c>
      <c r="D44" s="135"/>
      <c r="E44" s="135" t="s">
        <v>1434</v>
      </c>
      <c r="F44" s="269">
        <v>1.1546080000000001</v>
      </c>
      <c r="G44" s="268" t="s">
        <v>3150</v>
      </c>
      <c r="H44" s="135"/>
      <c r="I44" s="135"/>
      <c r="J44" s="135"/>
      <c r="K44" s="855"/>
    </row>
    <row r="45" spans="2:11" outlineLevel="1" x14ac:dyDescent="0.35">
      <c r="B45" s="854" t="s">
        <v>3628</v>
      </c>
      <c r="C45" s="135" t="s">
        <v>3151</v>
      </c>
      <c r="D45" s="135"/>
      <c r="E45" s="135" t="s">
        <v>1434</v>
      </c>
      <c r="F45" s="269">
        <v>1.1546080000000001</v>
      </c>
      <c r="G45" s="268" t="s">
        <v>3152</v>
      </c>
      <c r="H45" s="135"/>
      <c r="I45" s="135"/>
      <c r="J45" s="135"/>
      <c r="K45" s="855"/>
    </row>
    <row r="46" spans="2:11" outlineLevel="1" x14ac:dyDescent="0.35">
      <c r="B46" s="854" t="s">
        <v>3628</v>
      </c>
      <c r="C46" s="135" t="s">
        <v>3153</v>
      </c>
      <c r="D46" s="135"/>
      <c r="E46" s="135" t="s">
        <v>1434</v>
      </c>
      <c r="F46" s="269">
        <v>0.66011400000000009</v>
      </c>
      <c r="G46" s="268" t="s">
        <v>3154</v>
      </c>
      <c r="H46" s="135"/>
      <c r="I46" s="135"/>
      <c r="J46" s="135"/>
      <c r="K46" s="855"/>
    </row>
    <row r="47" spans="2:11" outlineLevel="1" x14ac:dyDescent="0.35">
      <c r="B47" s="854" t="s">
        <v>3628</v>
      </c>
      <c r="C47" s="135" t="s">
        <v>3155</v>
      </c>
      <c r="D47" s="135"/>
      <c r="E47" s="135" t="s">
        <v>1434</v>
      </c>
      <c r="F47" s="269">
        <v>0.66011400000000009</v>
      </c>
      <c r="G47" s="268" t="s">
        <v>3156</v>
      </c>
      <c r="H47" s="135"/>
      <c r="I47" s="135"/>
      <c r="J47" s="135"/>
      <c r="K47" s="855"/>
    </row>
    <row r="48" spans="2:11" outlineLevel="1" x14ac:dyDescent="0.35">
      <c r="B48" s="854" t="s">
        <v>3628</v>
      </c>
      <c r="C48" s="135" t="s">
        <v>3157</v>
      </c>
      <c r="D48" s="135"/>
      <c r="E48" s="135" t="s">
        <v>1434</v>
      </c>
      <c r="F48" s="269">
        <v>0.73109400000000002</v>
      </c>
      <c r="G48" s="268" t="s">
        <v>3158</v>
      </c>
      <c r="H48" s="135"/>
      <c r="I48" s="135"/>
      <c r="J48" s="135"/>
      <c r="K48" s="855"/>
    </row>
    <row r="49" spans="2:11" outlineLevel="1" x14ac:dyDescent="0.35">
      <c r="B49" s="854" t="s">
        <v>3628</v>
      </c>
      <c r="C49" s="135" t="s">
        <v>3161</v>
      </c>
      <c r="D49" s="135"/>
      <c r="E49" s="135" t="s">
        <v>1434</v>
      </c>
      <c r="F49" s="269">
        <v>0.73109400000000002</v>
      </c>
      <c r="G49" s="268" t="s">
        <v>3162</v>
      </c>
      <c r="H49" s="135"/>
      <c r="I49" s="135"/>
      <c r="J49" s="135"/>
      <c r="K49" s="855"/>
    </row>
    <row r="50" spans="2:11" outlineLevel="1" x14ac:dyDescent="0.35">
      <c r="B50" s="854" t="s">
        <v>3628</v>
      </c>
      <c r="C50" s="135" t="s">
        <v>3165</v>
      </c>
      <c r="D50" s="135"/>
      <c r="E50" s="135" t="s">
        <v>1434</v>
      </c>
      <c r="F50" s="269">
        <v>0.73109400000000002</v>
      </c>
      <c r="G50" s="268" t="s">
        <v>3166</v>
      </c>
      <c r="H50" s="135"/>
      <c r="I50" s="135"/>
      <c r="J50" s="135"/>
      <c r="K50" s="855"/>
    </row>
    <row r="51" spans="2:11" outlineLevel="1" x14ac:dyDescent="0.35">
      <c r="B51" s="854" t="s">
        <v>3628</v>
      </c>
      <c r="C51" s="135" t="s">
        <v>3169</v>
      </c>
      <c r="D51" s="135"/>
      <c r="E51" s="135" t="s">
        <v>1434</v>
      </c>
      <c r="F51" s="269">
        <v>1.319045</v>
      </c>
      <c r="G51" s="268" t="s">
        <v>3170</v>
      </c>
      <c r="H51" s="135"/>
      <c r="I51" s="135"/>
      <c r="J51" s="135"/>
      <c r="K51" s="855"/>
    </row>
    <row r="52" spans="2:11" outlineLevel="1" x14ac:dyDescent="0.35">
      <c r="B52" s="854" t="s">
        <v>3628</v>
      </c>
      <c r="C52" s="135" t="s">
        <v>3171</v>
      </c>
      <c r="D52" s="135"/>
      <c r="E52" s="135" t="s">
        <v>1434</v>
      </c>
      <c r="F52" s="269">
        <v>1.319045</v>
      </c>
      <c r="G52" s="268" t="s">
        <v>3172</v>
      </c>
      <c r="H52" s="135"/>
      <c r="I52" s="135"/>
      <c r="J52" s="135"/>
      <c r="K52" s="855"/>
    </row>
    <row r="53" spans="2:11" outlineLevel="1" x14ac:dyDescent="0.35">
      <c r="B53" s="854" t="s">
        <v>3628</v>
      </c>
      <c r="C53" s="135" t="s">
        <v>3173</v>
      </c>
      <c r="D53" s="135"/>
      <c r="E53" s="135" t="s">
        <v>1434</v>
      </c>
      <c r="F53" s="269">
        <v>1.319045</v>
      </c>
      <c r="G53" s="268" t="s">
        <v>3174</v>
      </c>
      <c r="H53" s="135"/>
      <c r="I53" s="135"/>
      <c r="J53" s="135"/>
      <c r="K53" s="855"/>
    </row>
    <row r="54" spans="2:11" outlineLevel="1" x14ac:dyDescent="0.35">
      <c r="B54" s="854" t="s">
        <v>3628</v>
      </c>
      <c r="C54" s="135" t="s">
        <v>3175</v>
      </c>
      <c r="D54" s="135"/>
      <c r="E54" s="135" t="s">
        <v>1434</v>
      </c>
      <c r="F54" s="269">
        <v>1.319045</v>
      </c>
      <c r="G54" s="268" t="s">
        <v>3176</v>
      </c>
      <c r="H54" s="135"/>
      <c r="I54" s="135"/>
      <c r="J54" s="135"/>
      <c r="K54" s="855"/>
    </row>
    <row r="55" spans="2:11" outlineLevel="1" x14ac:dyDescent="0.35">
      <c r="B55" s="854" t="s">
        <v>3628</v>
      </c>
      <c r="C55" s="135" t="s">
        <v>3177</v>
      </c>
      <c r="D55" s="135"/>
      <c r="E55" s="135" t="s">
        <v>1434</v>
      </c>
      <c r="F55" s="269">
        <v>1.319045</v>
      </c>
      <c r="G55" s="268" t="s">
        <v>3178</v>
      </c>
      <c r="H55" s="135"/>
      <c r="I55" s="135"/>
      <c r="J55" s="135"/>
      <c r="K55" s="855"/>
    </row>
    <row r="56" spans="2:11" outlineLevel="1" x14ac:dyDescent="0.35">
      <c r="B56" s="854" t="s">
        <v>3628</v>
      </c>
      <c r="C56" s="135" t="s">
        <v>3179</v>
      </c>
      <c r="D56" s="135"/>
      <c r="E56" s="135" t="s">
        <v>1434</v>
      </c>
      <c r="F56" s="269">
        <v>1.319045</v>
      </c>
      <c r="G56" s="268" t="s">
        <v>3180</v>
      </c>
      <c r="H56" s="135"/>
      <c r="I56" s="135"/>
      <c r="J56" s="135"/>
      <c r="K56" s="855"/>
    </row>
    <row r="57" spans="2:11" outlineLevel="1" x14ac:dyDescent="0.35">
      <c r="B57" s="854" t="s">
        <v>3628</v>
      </c>
      <c r="C57" s="135" t="s">
        <v>3195</v>
      </c>
      <c r="D57" s="135"/>
      <c r="E57" s="135" t="s">
        <v>1434</v>
      </c>
      <c r="F57" s="269">
        <v>0.59031699999999998</v>
      </c>
      <c r="G57" s="268" t="s">
        <v>3196</v>
      </c>
      <c r="H57" s="135"/>
      <c r="I57" s="135"/>
      <c r="J57" s="135"/>
      <c r="K57" s="855"/>
    </row>
    <row r="58" spans="2:11" outlineLevel="1" x14ac:dyDescent="0.35">
      <c r="B58" s="854" t="s">
        <v>3628</v>
      </c>
      <c r="C58" s="135" t="s">
        <v>3206</v>
      </c>
      <c r="D58" s="135"/>
      <c r="E58" s="135" t="s">
        <v>1434</v>
      </c>
      <c r="F58" s="269">
        <v>0.59031699999999998</v>
      </c>
      <c r="G58" s="268" t="s">
        <v>3207</v>
      </c>
      <c r="H58" s="135"/>
      <c r="I58" s="135"/>
      <c r="J58" s="135"/>
      <c r="K58" s="855"/>
    </row>
    <row r="59" spans="2:11" outlineLevel="1" x14ac:dyDescent="0.35">
      <c r="B59" s="854" t="s">
        <v>3628</v>
      </c>
      <c r="C59" s="135" t="s">
        <v>3218</v>
      </c>
      <c r="D59" s="135"/>
      <c r="E59" s="135" t="s">
        <v>1434</v>
      </c>
      <c r="F59" s="269">
        <v>0.59031699999999998</v>
      </c>
      <c r="G59" s="268" t="s">
        <v>3219</v>
      </c>
      <c r="H59" s="135"/>
      <c r="I59" s="135"/>
      <c r="J59" s="135"/>
      <c r="K59" s="855"/>
    </row>
    <row r="60" spans="2:11" outlineLevel="1" x14ac:dyDescent="0.35">
      <c r="B60" s="854" t="s">
        <v>3628</v>
      </c>
      <c r="C60" s="135" t="s">
        <v>3220</v>
      </c>
      <c r="D60" s="135"/>
      <c r="E60" s="135" t="s">
        <v>1434</v>
      </c>
      <c r="F60" s="269">
        <v>0.59031699999999998</v>
      </c>
      <c r="G60" s="268" t="s">
        <v>3221</v>
      </c>
      <c r="H60" s="135"/>
      <c r="I60" s="135"/>
      <c r="J60" s="135"/>
      <c r="K60" s="855"/>
    </row>
    <row r="61" spans="2:11" outlineLevel="1" x14ac:dyDescent="0.35">
      <c r="B61" s="854" t="s">
        <v>3628</v>
      </c>
      <c r="C61" s="135" t="s">
        <v>3222</v>
      </c>
      <c r="D61" s="135"/>
      <c r="E61" s="135" t="s">
        <v>1434</v>
      </c>
      <c r="F61" s="269">
        <v>0.246064</v>
      </c>
      <c r="G61" s="268" t="s">
        <v>3223</v>
      </c>
      <c r="H61" s="135"/>
      <c r="I61" s="135"/>
      <c r="J61" s="135"/>
      <c r="K61" s="855"/>
    </row>
    <row r="62" spans="2:11" outlineLevel="1" x14ac:dyDescent="0.35">
      <c r="B62" s="854" t="s">
        <v>3628</v>
      </c>
      <c r="C62" s="135" t="s">
        <v>3224</v>
      </c>
      <c r="D62" s="135"/>
      <c r="E62" s="135" t="s">
        <v>1434</v>
      </c>
      <c r="F62" s="269">
        <v>0.246064</v>
      </c>
      <c r="G62" s="268" t="s">
        <v>3225</v>
      </c>
      <c r="H62" s="135"/>
      <c r="I62" s="135"/>
      <c r="J62" s="135"/>
      <c r="K62" s="855"/>
    </row>
    <row r="63" spans="2:11" outlineLevel="1" x14ac:dyDescent="0.35">
      <c r="B63" s="854" t="s">
        <v>3628</v>
      </c>
      <c r="C63" s="135" t="s">
        <v>3228</v>
      </c>
      <c r="D63" s="135"/>
      <c r="E63" s="135" t="s">
        <v>1434</v>
      </c>
      <c r="F63" s="269">
        <v>0.246064</v>
      </c>
      <c r="G63" s="268" t="s">
        <v>3229</v>
      </c>
      <c r="H63" s="135"/>
      <c r="I63" s="135"/>
      <c r="J63" s="135"/>
      <c r="K63" s="855"/>
    </row>
    <row r="64" spans="2:11" outlineLevel="1" x14ac:dyDescent="0.35">
      <c r="B64" s="856" t="s">
        <v>3628</v>
      </c>
      <c r="C64" s="663" t="s">
        <v>3336</v>
      </c>
      <c r="D64" s="663"/>
      <c r="E64" s="663" t="s">
        <v>1434</v>
      </c>
      <c r="F64" s="857">
        <v>0.304031</v>
      </c>
      <c r="G64" s="858" t="s">
        <v>3337</v>
      </c>
      <c r="H64" s="663"/>
      <c r="I64" s="663"/>
      <c r="J64" s="663"/>
      <c r="K64" s="859"/>
    </row>
    <row r="65" spans="8:11" x14ac:dyDescent="0.35">
      <c r="H65" s="94"/>
      <c r="I65" s="94"/>
      <c r="J65" s="94"/>
      <c r="K65" s="94"/>
    </row>
    <row r="66" spans="8:11" x14ac:dyDescent="0.35">
      <c r="H66" s="94"/>
      <c r="I66" s="94"/>
      <c r="J66" s="94"/>
      <c r="K66" s="94"/>
    </row>
    <row r="67" spans="8:11" x14ac:dyDescent="0.35">
      <c r="H67" s="94"/>
      <c r="I67" s="94"/>
      <c r="J67" s="94"/>
      <c r="K67" s="94"/>
    </row>
  </sheetData>
  <mergeCells count="5">
    <mergeCell ref="M5:P5"/>
    <mergeCell ref="C15:K15"/>
    <mergeCell ref="B16:J16"/>
    <mergeCell ref="B21:C22"/>
    <mergeCell ref="C8:J8"/>
  </mergeCells>
  <dataValidations count="3">
    <dataValidation type="list" allowBlank="1" showInputMessage="1" showErrorMessage="1" sqref="E22:J22" xr:uid="{B9185AF0-9F85-4A13-A6BD-D04CEE9ECB8D}">
      <formula1>$C$43:$C$64</formula1>
    </dataValidation>
    <dataValidation type="list" allowBlank="1" showInputMessage="1" showErrorMessage="1" sqref="E26:J26" xr:uid="{A648A738-C07B-4408-91B0-E45E9A83E11F}">
      <formula1>$C$33:$C$42</formula1>
    </dataValidation>
    <dataValidation type="list" allowBlank="1" showInputMessage="1" showErrorMessage="1" sqref="K22 K26" xr:uid="{5AE49912-D11C-4C09-94AF-256F989542CC}">
      <formula1>#REF!</formula1>
    </dataValidation>
  </dataValidations>
  <pageMargins left="0.7" right="0.7" top="0.78740157499999996" bottom="0.78740157499999996"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59D1A-DA9E-44DD-8BC4-5C5BF02ED001}">
  <sheetPr>
    <tabColor rgb="FF006582"/>
    <pageSetUpPr autoPageBreaks="0"/>
  </sheetPr>
  <dimension ref="A1:U1068"/>
  <sheetViews>
    <sheetView topLeftCell="B51" zoomScaleNormal="100" workbookViewId="0">
      <selection activeCell="P38" sqref="P38"/>
    </sheetView>
  </sheetViews>
  <sheetFormatPr baseColWidth="10" defaultColWidth="10.7265625" defaultRowHeight="14.5" outlineLevelRow="1" x14ac:dyDescent="0.35"/>
  <cols>
    <col min="1" max="1" width="12.453125" style="1" customWidth="1"/>
    <col min="2" max="2" width="37.81640625" style="1" customWidth="1"/>
    <col min="3" max="3" width="13.54296875" style="1" customWidth="1"/>
    <col min="4" max="4" width="15" style="1" customWidth="1"/>
    <col min="5" max="5" width="10.7265625" style="1" customWidth="1"/>
    <col min="6" max="6" width="21.81640625" style="1" customWidth="1"/>
    <col min="7" max="9" width="10.7265625" style="1" customWidth="1"/>
    <col min="10" max="10" width="14.7265625" style="1" customWidth="1"/>
    <col min="11" max="14" width="10.7265625" style="1" customWidth="1"/>
    <col min="15" max="16384" width="10.7265625" style="1"/>
  </cols>
  <sheetData>
    <row r="1" spans="1:15" ht="16.149999999999999" customHeight="1" x14ac:dyDescent="0.35"/>
    <row r="2" spans="1:15" ht="16.149999999999999" customHeight="1" thickBot="1" x14ac:dyDescent="0.4"/>
    <row r="3" spans="1:15" s="366" customFormat="1" ht="106" customHeight="1" x14ac:dyDescent="0.35">
      <c r="B3" s="127" t="s">
        <v>7189</v>
      </c>
      <c r="C3" s="387"/>
      <c r="D3" s="387"/>
      <c r="E3" s="387"/>
      <c r="F3" s="388"/>
      <c r="G3" s="368"/>
      <c r="H3" s="368"/>
      <c r="I3" s="368"/>
      <c r="J3" s="368"/>
      <c r="K3" s="368"/>
    </row>
    <row r="4" spans="1:15" ht="5.25" customHeight="1" x14ac:dyDescent="0.65">
      <c r="B4" s="290"/>
      <c r="C4" s="363"/>
      <c r="D4" s="363"/>
      <c r="E4" s="363"/>
      <c r="F4" s="389"/>
      <c r="G4" s="55"/>
      <c r="H4" s="55"/>
      <c r="I4" s="55"/>
      <c r="J4" s="55"/>
      <c r="K4" s="56"/>
    </row>
    <row r="5" spans="1:15" ht="20.149999999999999" customHeight="1" x14ac:dyDescent="0.55000000000000004">
      <c r="B5" s="235" t="s">
        <v>3629</v>
      </c>
      <c r="C5" s="236"/>
      <c r="D5" s="236"/>
      <c r="E5" s="236"/>
      <c r="F5" s="416"/>
      <c r="G5" s="2"/>
      <c r="H5" s="2"/>
      <c r="I5" s="2"/>
      <c r="J5" s="2"/>
      <c r="K5" s="65"/>
      <c r="L5" s="1095"/>
      <c r="M5" s="1095"/>
      <c r="N5" s="1095"/>
      <c r="O5" s="1095"/>
    </row>
    <row r="6" spans="1:15" ht="16.149999999999999" customHeight="1" outlineLevel="1" x14ac:dyDescent="0.35">
      <c r="B6" s="155"/>
      <c r="C6" s="46"/>
      <c r="D6" s="41"/>
      <c r="E6" s="40"/>
      <c r="F6" s="138"/>
      <c r="L6" s="1096"/>
      <c r="M6" s="1096"/>
      <c r="N6" s="1096"/>
      <c r="O6" s="1096"/>
    </row>
    <row r="7" spans="1:15" ht="16.399999999999999" customHeight="1" outlineLevel="1" x14ac:dyDescent="0.35">
      <c r="B7" s="398" t="s">
        <v>124</v>
      </c>
      <c r="C7" s="264" t="s">
        <v>3630</v>
      </c>
      <c r="D7" s="379"/>
      <c r="E7" s="135"/>
      <c r="F7" s="251"/>
      <c r="L7" s="1096"/>
      <c r="M7" s="1096"/>
      <c r="N7" s="1096"/>
      <c r="O7" s="1096"/>
    </row>
    <row r="8" spans="1:15" ht="16.149999999999999" customHeight="1" outlineLevel="1" x14ac:dyDescent="0.65">
      <c r="B8" s="401"/>
      <c r="C8" s="264" t="s">
        <v>3631</v>
      </c>
      <c r="D8" s="379"/>
      <c r="E8" s="135"/>
      <c r="F8" s="251"/>
      <c r="L8" s="1096"/>
      <c r="M8" s="1096"/>
      <c r="N8" s="1096"/>
      <c r="O8" s="1096"/>
    </row>
    <row r="9" spans="1:15" ht="16.149999999999999" customHeight="1" outlineLevel="1" x14ac:dyDescent="0.35">
      <c r="B9" s="398" t="s">
        <v>126</v>
      </c>
      <c r="C9" s="264" t="s">
        <v>3632</v>
      </c>
      <c r="D9" s="1008"/>
      <c r="E9" s="135"/>
      <c r="F9" s="417"/>
      <c r="L9" s="1096"/>
      <c r="M9" s="1096"/>
      <c r="N9" s="1096"/>
      <c r="O9" s="1096"/>
    </row>
    <row r="10" spans="1:15" ht="16.149999999999999" customHeight="1" outlineLevel="1" x14ac:dyDescent="0.35">
      <c r="B10" s="134"/>
      <c r="C10" s="135" t="s">
        <v>3633</v>
      </c>
      <c r="D10" s="1009"/>
      <c r="E10" s="1009"/>
      <c r="F10" s="418"/>
      <c r="L10" s="1096"/>
      <c r="M10" s="1096"/>
      <c r="N10" s="1096"/>
      <c r="O10" s="1096"/>
    </row>
    <row r="11" spans="1:15" ht="32.5" customHeight="1" outlineLevel="1" x14ac:dyDescent="0.35">
      <c r="B11" s="134" t="s">
        <v>3562</v>
      </c>
      <c r="C11" s="135" t="s">
        <v>6103</v>
      </c>
      <c r="D11" s="1009"/>
      <c r="E11" s="1009"/>
      <c r="F11" s="418"/>
    </row>
    <row r="12" spans="1:15" ht="32.5" customHeight="1" thickBot="1" x14ac:dyDescent="0.9">
      <c r="B12" s="419"/>
      <c r="C12" s="142"/>
      <c r="D12" s="219"/>
      <c r="E12" s="220" t="s">
        <v>7188</v>
      </c>
      <c r="F12" s="116">
        <f>D23/1000</f>
        <v>4.8542064141272183</v>
      </c>
      <c r="G12" s="55"/>
      <c r="H12" s="55"/>
      <c r="K12" s="66"/>
    </row>
    <row r="13" spans="1:15" ht="16.399999999999999" customHeight="1" x14ac:dyDescent="0.35">
      <c r="B13" s="28"/>
      <c r="C13" s="28"/>
      <c r="D13" s="28"/>
      <c r="E13" s="28"/>
      <c r="F13" s="28"/>
    </row>
    <row r="14" spans="1:15" s="94" customFormat="1" ht="24" thickBot="1" x14ac:dyDescent="0.6">
      <c r="A14" s="92"/>
      <c r="B14" s="96" t="s">
        <v>135</v>
      </c>
    </row>
    <row r="15" spans="1:15" s="94" customFormat="1" ht="16.399999999999999" customHeight="1" x14ac:dyDescent="0.35">
      <c r="B15" s="709" t="s">
        <v>3634</v>
      </c>
      <c r="C15" s="1135" t="s">
        <v>3635</v>
      </c>
      <c r="D15" s="1136"/>
      <c r="E15" s="775"/>
      <c r="F15" s="775"/>
    </row>
    <row r="16" spans="1:15" s="94" customFormat="1" ht="16.399999999999999" customHeight="1" x14ac:dyDescent="0.35">
      <c r="B16" s="711" t="s">
        <v>3636</v>
      </c>
      <c r="C16" s="1133" t="s">
        <v>3637</v>
      </c>
      <c r="D16" s="1134"/>
      <c r="E16" s="775"/>
      <c r="F16" s="775"/>
    </row>
    <row r="17" spans="1:21" s="94" customFormat="1" ht="45" customHeight="1" x14ac:dyDescent="0.45">
      <c r="B17" s="782" t="str">
        <f>IF(C15="AVV-Nr.","AVV","Stoffbezeichnung")</f>
        <v>Stoffbezeichnung</v>
      </c>
      <c r="C17" s="705" t="s">
        <v>3638</v>
      </c>
      <c r="D17" s="713" t="s">
        <v>3525</v>
      </c>
      <c r="E17" s="1129"/>
      <c r="F17" s="1130"/>
      <c r="H17" s="776"/>
      <c r="I17" s="776"/>
      <c r="J17" s="507"/>
      <c r="K17" s="507"/>
      <c r="R17" s="776"/>
      <c r="S17" s="507"/>
      <c r="T17" s="507"/>
      <c r="U17" s="507"/>
    </row>
    <row r="18" spans="1:21" s="94" customFormat="1" ht="15" customHeight="1" x14ac:dyDescent="0.35">
      <c r="B18" s="783" t="s">
        <v>3639</v>
      </c>
      <c r="C18" s="777">
        <v>10000</v>
      </c>
      <c r="D18" s="784">
        <f>IFERROR(IF($B$17="AVV",VLOOKUP(B18,$B$28:$M$57,12,0)*C18,VLOOKUP(B18,$C$28:$M$57,11,0)*C18),"0")</f>
        <v>4580.2064141272185</v>
      </c>
      <c r="E18" s="507"/>
      <c r="F18" s="507"/>
      <c r="I18" s="721"/>
      <c r="J18" s="721"/>
      <c r="K18" s="721"/>
      <c r="M18" s="778"/>
      <c r="Q18" s="778"/>
      <c r="R18" s="507"/>
      <c r="S18" s="721"/>
      <c r="T18" s="721"/>
      <c r="U18" s="721"/>
    </row>
    <row r="19" spans="1:21" s="94" customFormat="1" ht="15" customHeight="1" x14ac:dyDescent="0.35">
      <c r="B19" s="783" t="s">
        <v>3640</v>
      </c>
      <c r="C19" s="777">
        <v>5000</v>
      </c>
      <c r="D19" s="784" t="str">
        <f>IFERROR(IF($B$17="AVV",VLOOKUP(B19,$B$28:$M$57,12,0)*C19,VLOOKUP(B19,$C$28:$M$57,11,0)*C19),"0")</f>
        <v>0</v>
      </c>
      <c r="E19" s="507"/>
      <c r="F19" s="507"/>
      <c r="I19" s="721"/>
      <c r="J19" s="721"/>
      <c r="K19" s="721"/>
      <c r="M19" s="778"/>
      <c r="Q19" s="778"/>
      <c r="R19" s="507"/>
      <c r="S19" s="721"/>
      <c r="T19" s="721"/>
      <c r="U19" s="721"/>
    </row>
    <row r="20" spans="1:21" s="94" customFormat="1" ht="15" customHeight="1" x14ac:dyDescent="0.35">
      <c r="B20" s="783" t="s">
        <v>3641</v>
      </c>
      <c r="C20" s="777">
        <v>1000</v>
      </c>
      <c r="D20" s="784" t="str">
        <f>IFERROR(IF($B$17="AVV",VLOOKUP(B20,$B$28:$M$57,12,0)*C20,VLOOKUP(B20,$C$28:$M$57,11,0)*C20),"0")</f>
        <v>0</v>
      </c>
      <c r="E20" s="507"/>
      <c r="F20" s="507"/>
      <c r="I20" s="721"/>
      <c r="J20" s="721"/>
      <c r="K20" s="721"/>
      <c r="M20" s="778"/>
      <c r="O20" s="779"/>
      <c r="T20" s="721"/>
      <c r="U20" s="721"/>
    </row>
    <row r="21" spans="1:21" s="94" customFormat="1" ht="15" customHeight="1" x14ac:dyDescent="0.35">
      <c r="B21" s="783" t="s">
        <v>3640</v>
      </c>
      <c r="C21" s="777">
        <v>1000</v>
      </c>
      <c r="D21" s="784" t="str">
        <f>IFERROR(IF($B$17="AVV",VLOOKUP(B21,$B$28:$M$57,12,0)*C21,VLOOKUP(B21,$C$28:$M$57,11,0)*C21),"0")</f>
        <v>0</v>
      </c>
      <c r="E21" s="507"/>
      <c r="F21" s="507"/>
      <c r="I21" s="721"/>
      <c r="J21" s="721"/>
      <c r="K21" s="721"/>
      <c r="M21" s="778"/>
      <c r="O21" s="779"/>
      <c r="T21" s="721"/>
      <c r="U21" s="721"/>
    </row>
    <row r="22" spans="1:21" s="94" customFormat="1" ht="15" customHeight="1" thickBot="1" x14ac:dyDescent="0.4">
      <c r="B22" s="785" t="s">
        <v>3642</v>
      </c>
      <c r="C22" s="103">
        <v>1000</v>
      </c>
      <c r="D22" s="786">
        <f>IFERROR(IF($B$17="AVV",VLOOKUP(B22,$B$28:$M$57,12,0)*C22,VLOOKUP(B22,$C$28:$M$57,11,0)*C22),"0")</f>
        <v>273.99999999999994</v>
      </c>
      <c r="E22" s="507"/>
      <c r="F22" s="507"/>
      <c r="I22" s="721"/>
      <c r="J22" s="721"/>
      <c r="K22" s="721"/>
      <c r="M22" s="780"/>
      <c r="R22" s="507"/>
      <c r="U22" s="721"/>
    </row>
    <row r="23" spans="1:21" s="94" customFormat="1" ht="16.5" x14ac:dyDescent="0.45">
      <c r="C23" s="723" t="s">
        <v>3571</v>
      </c>
      <c r="D23" s="545">
        <f>SUM(D18:D22)</f>
        <v>4854.2064141272185</v>
      </c>
      <c r="H23" s="776"/>
      <c r="I23" s="723"/>
      <c r="J23" s="781"/>
      <c r="K23" s="781"/>
      <c r="S23" s="723"/>
      <c r="T23" s="723"/>
      <c r="U23" s="583"/>
    </row>
    <row r="24" spans="1:21" ht="28.5" customHeight="1" x14ac:dyDescent="0.35"/>
    <row r="25" spans="1:21" s="94" customFormat="1" ht="21.5" thickBot="1" x14ac:dyDescent="0.55000000000000004">
      <c r="A25" s="92" t="s">
        <v>118</v>
      </c>
      <c r="B25" s="93" t="s">
        <v>3643</v>
      </c>
    </row>
    <row r="26" spans="1:21" outlineLevel="1" x14ac:dyDescent="0.35">
      <c r="B26" s="324"/>
      <c r="C26" s="1131" t="s">
        <v>3635</v>
      </c>
      <c r="D26" s="118"/>
      <c r="E26" s="118"/>
      <c r="F26" s="118"/>
      <c r="G26" s="571" t="s">
        <v>38</v>
      </c>
      <c r="H26" s="571"/>
      <c r="I26" s="571"/>
      <c r="J26" s="571"/>
      <c r="K26" s="118"/>
      <c r="L26" s="118"/>
      <c r="M26" s="118"/>
      <c r="N26" s="118" t="s">
        <v>3644</v>
      </c>
      <c r="O26" s="118"/>
      <c r="P26" s="118"/>
      <c r="Q26" s="119"/>
    </row>
    <row r="27" spans="1:21" outlineLevel="1" x14ac:dyDescent="0.35">
      <c r="B27" s="304" t="s">
        <v>3645</v>
      </c>
      <c r="C27" s="1132"/>
      <c r="D27" s="258" t="s">
        <v>3646</v>
      </c>
      <c r="E27" s="258" t="s">
        <v>3647</v>
      </c>
      <c r="F27" s="258" t="s">
        <v>3648</v>
      </c>
      <c r="G27" s="573" t="s">
        <v>1368</v>
      </c>
      <c r="H27" s="573" t="s">
        <v>3649</v>
      </c>
      <c r="I27" s="574" t="s">
        <v>3650</v>
      </c>
      <c r="J27" s="573" t="s">
        <v>3651</v>
      </c>
      <c r="K27" s="258" t="s">
        <v>3637</v>
      </c>
      <c r="L27" s="258" t="s">
        <v>3652</v>
      </c>
      <c r="M27" s="258" t="s">
        <v>3653</v>
      </c>
      <c r="N27" s="258" t="s">
        <v>1368</v>
      </c>
      <c r="O27" s="358" t="s">
        <v>3649</v>
      </c>
      <c r="P27" s="329" t="s">
        <v>3650</v>
      </c>
      <c r="Q27" s="575" t="s">
        <v>3651</v>
      </c>
    </row>
    <row r="28" spans="1:21" s="94" customFormat="1" outlineLevel="1" x14ac:dyDescent="0.35">
      <c r="B28" s="134" t="s">
        <v>3654</v>
      </c>
      <c r="C28" s="135" t="s">
        <v>3655</v>
      </c>
      <c r="D28" s="135" t="s">
        <v>3655</v>
      </c>
      <c r="E28" s="264" t="s">
        <v>3656</v>
      </c>
      <c r="F28" s="135"/>
      <c r="G28" s="140">
        <v>0.15</v>
      </c>
      <c r="H28" s="140">
        <v>2.2046219900020394E-2</v>
      </c>
      <c r="I28" s="140">
        <v>1.1023109950010197E-2</v>
      </c>
      <c r="J28" s="140" t="s">
        <v>3657</v>
      </c>
      <c r="K28" s="147">
        <v>6.1023109950010195E-2</v>
      </c>
      <c r="L28" s="147">
        <f t="shared" ref="L28:L56" si="0">MAX(G28:J28)</f>
        <v>0.15</v>
      </c>
      <c r="M28" s="772">
        <f t="shared" ref="M28:M57" si="1">IF($C$16="Mittelwert",K28,L28)</f>
        <v>6.1023109950010195E-2</v>
      </c>
      <c r="N28" s="135" t="s">
        <v>3658</v>
      </c>
      <c r="O28" s="135" t="s">
        <v>3659</v>
      </c>
      <c r="P28" s="135" t="s">
        <v>3659</v>
      </c>
      <c r="Q28" s="251" t="s">
        <v>3659</v>
      </c>
    </row>
    <row r="29" spans="1:21" s="94" customFormat="1" outlineLevel="1" x14ac:dyDescent="0.35">
      <c r="B29" s="134" t="s">
        <v>3660</v>
      </c>
      <c r="C29" s="135" t="s">
        <v>3661</v>
      </c>
      <c r="D29" s="135" t="s">
        <v>3661</v>
      </c>
      <c r="E29" s="264" t="s">
        <v>3656</v>
      </c>
      <c r="F29" s="135"/>
      <c r="G29" s="140">
        <v>0.15</v>
      </c>
      <c r="H29" s="140">
        <v>2.2046219900020394E-2</v>
      </c>
      <c r="I29" s="140">
        <v>1.1023109950010197E-2</v>
      </c>
      <c r="J29" s="140" t="s">
        <v>3657</v>
      </c>
      <c r="K29" s="147">
        <v>6.1023109950010195E-2</v>
      </c>
      <c r="L29" s="147">
        <f t="shared" si="0"/>
        <v>0.15</v>
      </c>
      <c r="M29" s="772">
        <f t="shared" si="1"/>
        <v>6.1023109950010195E-2</v>
      </c>
      <c r="N29" s="135" t="s">
        <v>3662</v>
      </c>
      <c r="O29" s="135" t="s">
        <v>3659</v>
      </c>
      <c r="P29" s="135" t="s">
        <v>3659</v>
      </c>
      <c r="Q29" s="251" t="s">
        <v>3659</v>
      </c>
    </row>
    <row r="30" spans="1:21" s="94" customFormat="1" outlineLevel="1" x14ac:dyDescent="0.35">
      <c r="B30" s="134" t="s">
        <v>3663</v>
      </c>
      <c r="C30" s="135" t="s">
        <v>3664</v>
      </c>
      <c r="D30" s="135" t="s">
        <v>3664</v>
      </c>
      <c r="E30" s="264" t="s">
        <v>3665</v>
      </c>
      <c r="F30" s="135"/>
      <c r="G30" s="140">
        <v>4.4092439800040788E-2</v>
      </c>
      <c r="H30" s="140">
        <v>2.2046219900020394E-2</v>
      </c>
      <c r="I30" s="140">
        <v>1.1023109950010197E-2</v>
      </c>
      <c r="J30" s="140" t="s">
        <v>3657</v>
      </c>
      <c r="K30" s="147">
        <v>2.5720589883357126E-2</v>
      </c>
      <c r="L30" s="147">
        <f t="shared" si="0"/>
        <v>4.4092439800040788E-2</v>
      </c>
      <c r="M30" s="772">
        <f t="shared" si="1"/>
        <v>2.5720589883357126E-2</v>
      </c>
      <c r="N30" s="135" t="s">
        <v>3659</v>
      </c>
      <c r="O30" s="135" t="s">
        <v>3659</v>
      </c>
      <c r="P30" s="135" t="s">
        <v>3659</v>
      </c>
      <c r="Q30" s="251" t="s">
        <v>3659</v>
      </c>
    </row>
    <row r="31" spans="1:21" s="94" customFormat="1" outlineLevel="1" x14ac:dyDescent="0.35">
      <c r="B31" s="134" t="s">
        <v>3666</v>
      </c>
      <c r="C31" s="135" t="s">
        <v>3667</v>
      </c>
      <c r="D31" s="135" t="s">
        <v>3667</v>
      </c>
      <c r="E31" s="264" t="s">
        <v>3668</v>
      </c>
      <c r="F31" s="135"/>
      <c r="G31" s="140">
        <v>0.18</v>
      </c>
      <c r="H31" s="140">
        <v>0.02</v>
      </c>
      <c r="I31" s="140">
        <v>0.01</v>
      </c>
      <c r="J31" s="140" t="s">
        <v>3657</v>
      </c>
      <c r="K31" s="147">
        <v>6.9999999999999993E-2</v>
      </c>
      <c r="L31" s="147">
        <f t="shared" si="0"/>
        <v>0.18</v>
      </c>
      <c r="M31" s="772">
        <f t="shared" si="1"/>
        <v>6.9999999999999993E-2</v>
      </c>
      <c r="N31" s="135" t="s">
        <v>3659</v>
      </c>
      <c r="O31" s="135" t="s">
        <v>3659</v>
      </c>
      <c r="P31" s="135" t="s">
        <v>3659</v>
      </c>
      <c r="Q31" s="251" t="s">
        <v>3659</v>
      </c>
    </row>
    <row r="32" spans="1:21" s="94" customFormat="1" outlineLevel="1" x14ac:dyDescent="0.35">
      <c r="B32" s="134" t="s">
        <v>3640</v>
      </c>
      <c r="C32" s="135" t="s">
        <v>3669</v>
      </c>
      <c r="D32" s="135" t="s">
        <v>3670</v>
      </c>
      <c r="E32" s="135" t="s">
        <v>3669</v>
      </c>
      <c r="F32" s="135" t="s">
        <v>3671</v>
      </c>
      <c r="G32" s="140">
        <v>2.128080723687633E-2</v>
      </c>
      <c r="H32" s="140" t="s">
        <v>3657</v>
      </c>
      <c r="I32" s="140">
        <v>2.128080723687633E-2</v>
      </c>
      <c r="J32" s="140" t="s">
        <v>3657</v>
      </c>
      <c r="K32" s="147">
        <v>2.128080723687633E-2</v>
      </c>
      <c r="L32" s="147">
        <f t="shared" si="0"/>
        <v>2.128080723687633E-2</v>
      </c>
      <c r="M32" s="772">
        <f t="shared" si="1"/>
        <v>2.128080723687633E-2</v>
      </c>
      <c r="N32" s="135" t="s">
        <v>3672</v>
      </c>
      <c r="O32" s="135" t="s">
        <v>3672</v>
      </c>
      <c r="P32" s="135" t="s">
        <v>3672</v>
      </c>
      <c r="Q32" s="251" t="s">
        <v>3673</v>
      </c>
    </row>
    <row r="33" spans="2:17" s="94" customFormat="1" outlineLevel="1" x14ac:dyDescent="0.35">
      <c r="B33" s="134" t="s">
        <v>3674</v>
      </c>
      <c r="C33" s="135" t="s">
        <v>262</v>
      </c>
      <c r="D33" s="135" t="s">
        <v>262</v>
      </c>
      <c r="E33" s="264" t="s">
        <v>3656</v>
      </c>
      <c r="F33" s="135"/>
      <c r="G33" s="140">
        <v>0.15</v>
      </c>
      <c r="H33" s="140">
        <v>2.2046219900020394E-2</v>
      </c>
      <c r="I33" s="140">
        <v>1.1023109950010197E-2</v>
      </c>
      <c r="J33" s="140" t="s">
        <v>3657</v>
      </c>
      <c r="K33" s="147">
        <v>6.1023109950010195E-2</v>
      </c>
      <c r="L33" s="147">
        <f t="shared" si="0"/>
        <v>0.15</v>
      </c>
      <c r="M33" s="772">
        <f t="shared" si="1"/>
        <v>6.1023109950010195E-2</v>
      </c>
      <c r="N33" s="135" t="s">
        <v>3658</v>
      </c>
      <c r="O33" s="135" t="s">
        <v>3659</v>
      </c>
      <c r="P33" s="135" t="s">
        <v>3659</v>
      </c>
      <c r="Q33" s="251" t="s">
        <v>3659</v>
      </c>
    </row>
    <row r="34" spans="2:17" s="94" customFormat="1" ht="11.25" customHeight="1" outlineLevel="1" x14ac:dyDescent="0.35">
      <c r="B34" s="267" t="s">
        <v>3675</v>
      </c>
      <c r="C34" s="135" t="s">
        <v>1348</v>
      </c>
      <c r="D34" s="135" t="s">
        <v>3676</v>
      </c>
      <c r="E34" s="264" t="s">
        <v>3677</v>
      </c>
      <c r="F34" s="135" t="s">
        <v>1348</v>
      </c>
      <c r="G34" s="140">
        <v>9.920798955009176E-2</v>
      </c>
      <c r="H34" s="140">
        <v>0.18739286915017334</v>
      </c>
      <c r="I34" s="140">
        <v>1.3005</v>
      </c>
      <c r="J34" s="140">
        <v>8.9120000000000015E-3</v>
      </c>
      <c r="K34" s="147">
        <v>0.39900321467506628</v>
      </c>
      <c r="L34" s="147">
        <f t="shared" si="0"/>
        <v>1.3005</v>
      </c>
      <c r="M34" s="772">
        <f t="shared" si="1"/>
        <v>0.39900321467506628</v>
      </c>
      <c r="N34" s="135" t="s">
        <v>3659</v>
      </c>
      <c r="O34" s="135" t="s">
        <v>3659</v>
      </c>
      <c r="P34" s="135" t="s">
        <v>3678</v>
      </c>
      <c r="Q34" s="251" t="s">
        <v>3673</v>
      </c>
    </row>
    <row r="35" spans="2:17" s="94" customFormat="1" outlineLevel="1" x14ac:dyDescent="0.35">
      <c r="B35" s="267" t="s">
        <v>3679</v>
      </c>
      <c r="C35" s="135" t="s">
        <v>3639</v>
      </c>
      <c r="D35" s="135" t="s">
        <v>3680</v>
      </c>
      <c r="E35" s="264" t="s">
        <v>3681</v>
      </c>
      <c r="F35" s="135" t="s">
        <v>3682</v>
      </c>
      <c r="G35" s="140">
        <v>7.7161769650071377E-2</v>
      </c>
      <c r="H35" s="140">
        <v>0.88184879600081578</v>
      </c>
      <c r="I35" s="140">
        <v>0.86416000000000004</v>
      </c>
      <c r="J35" s="140">
        <v>8.9120000000000015E-3</v>
      </c>
      <c r="K35" s="147">
        <v>0.45802064141272181</v>
      </c>
      <c r="L35" s="147">
        <f t="shared" si="0"/>
        <v>0.88184879600081578</v>
      </c>
      <c r="M35" s="772">
        <f t="shared" si="1"/>
        <v>0.45802064141272181</v>
      </c>
      <c r="N35" s="135" t="s">
        <v>3659</v>
      </c>
      <c r="O35" s="135" t="s">
        <v>3659</v>
      </c>
      <c r="P35" s="135" t="s">
        <v>3678</v>
      </c>
      <c r="Q35" s="251" t="s">
        <v>3673</v>
      </c>
    </row>
    <row r="36" spans="2:17" s="94" customFormat="1" outlineLevel="1" x14ac:dyDescent="0.35">
      <c r="B36" s="267" t="s">
        <v>3641</v>
      </c>
      <c r="C36" s="135" t="s">
        <v>1348</v>
      </c>
      <c r="D36" s="135" t="s">
        <v>3683</v>
      </c>
      <c r="E36" s="264" t="s">
        <v>3677</v>
      </c>
      <c r="F36" s="135" t="s">
        <v>1348</v>
      </c>
      <c r="G36" s="140">
        <v>9.920798955009176E-2</v>
      </c>
      <c r="H36" s="140">
        <v>0.18739286915017334</v>
      </c>
      <c r="I36" s="140">
        <v>1.3005</v>
      </c>
      <c r="J36" s="140">
        <v>8.9120000000000015E-3</v>
      </c>
      <c r="K36" s="147">
        <v>0.39900321467506628</v>
      </c>
      <c r="L36" s="147">
        <f t="shared" si="0"/>
        <v>1.3005</v>
      </c>
      <c r="M36" s="772">
        <f t="shared" si="1"/>
        <v>0.39900321467506628</v>
      </c>
      <c r="N36" s="135" t="s">
        <v>3659</v>
      </c>
      <c r="O36" s="135" t="s">
        <v>3659</v>
      </c>
      <c r="P36" s="135" t="s">
        <v>3678</v>
      </c>
      <c r="Q36" s="251" t="s">
        <v>3673</v>
      </c>
    </row>
    <row r="37" spans="2:17" s="94" customFormat="1" outlineLevel="1" x14ac:dyDescent="0.35">
      <c r="B37" s="267" t="s">
        <v>3684</v>
      </c>
      <c r="C37" s="135" t="s">
        <v>3685</v>
      </c>
      <c r="D37" s="135" t="s">
        <v>3686</v>
      </c>
      <c r="E37" s="264" t="s">
        <v>3687</v>
      </c>
      <c r="F37" s="135" t="s">
        <v>3688</v>
      </c>
      <c r="G37" s="140">
        <v>0.24250841890022432</v>
      </c>
      <c r="H37" s="140">
        <v>2.2046219900020394E-2</v>
      </c>
      <c r="I37" s="140">
        <v>1.5185900000000001</v>
      </c>
      <c r="J37" s="140" t="s">
        <v>3657</v>
      </c>
      <c r="K37" s="147">
        <v>0.59438154626674822</v>
      </c>
      <c r="L37" s="147">
        <f t="shared" si="0"/>
        <v>1.5185900000000001</v>
      </c>
      <c r="M37" s="772">
        <f t="shared" si="1"/>
        <v>0.59438154626674822</v>
      </c>
      <c r="N37" s="135" t="s">
        <v>3659</v>
      </c>
      <c r="O37" s="135" t="s">
        <v>3659</v>
      </c>
      <c r="P37" s="135" t="s">
        <v>3678</v>
      </c>
      <c r="Q37" s="251" t="s">
        <v>3659</v>
      </c>
    </row>
    <row r="38" spans="2:17" s="94" customFormat="1" outlineLevel="1" x14ac:dyDescent="0.35">
      <c r="B38" s="267" t="s">
        <v>3689</v>
      </c>
      <c r="C38" s="135" t="s">
        <v>3690</v>
      </c>
      <c r="D38" s="135" t="s">
        <v>3691</v>
      </c>
      <c r="E38" s="264" t="s">
        <v>3692</v>
      </c>
      <c r="F38" s="135" t="s">
        <v>3688</v>
      </c>
      <c r="G38" s="140" t="s">
        <v>3657</v>
      </c>
      <c r="H38" s="140">
        <v>0.57320171740053016</v>
      </c>
      <c r="I38" s="140">
        <v>1.1810400000000001</v>
      </c>
      <c r="J38" s="140" t="s">
        <v>3657</v>
      </c>
      <c r="K38" s="147">
        <v>0.87712085870026513</v>
      </c>
      <c r="L38" s="147">
        <f t="shared" si="0"/>
        <v>1.1810400000000001</v>
      </c>
      <c r="M38" s="772">
        <f t="shared" si="1"/>
        <v>0.87712085870026513</v>
      </c>
      <c r="N38" s="135" t="s">
        <v>3659</v>
      </c>
      <c r="O38" s="135" t="s">
        <v>3659</v>
      </c>
      <c r="P38" s="135" t="s">
        <v>3678</v>
      </c>
      <c r="Q38" s="251" t="s">
        <v>3659</v>
      </c>
    </row>
    <row r="39" spans="2:17" s="94" customFormat="1" outlineLevel="1" x14ac:dyDescent="0.35">
      <c r="B39" s="267" t="s">
        <v>3693</v>
      </c>
      <c r="C39" s="135" t="s">
        <v>3694</v>
      </c>
      <c r="D39" s="135" t="s">
        <v>3695</v>
      </c>
      <c r="E39" s="264" t="s">
        <v>3692</v>
      </c>
      <c r="F39" s="135" t="s">
        <v>3694</v>
      </c>
      <c r="G39" s="140" t="s">
        <v>3657</v>
      </c>
      <c r="H39" s="140">
        <v>0.57320171740053016</v>
      </c>
      <c r="I39" s="140">
        <v>1.1810400000000001</v>
      </c>
      <c r="J39" s="140" t="s">
        <v>3657</v>
      </c>
      <c r="K39" s="147">
        <v>0.87712085870026513</v>
      </c>
      <c r="L39" s="147">
        <f t="shared" si="0"/>
        <v>1.1810400000000001</v>
      </c>
      <c r="M39" s="772">
        <f t="shared" si="1"/>
        <v>0.87712085870026513</v>
      </c>
      <c r="N39" s="135" t="s">
        <v>3659</v>
      </c>
      <c r="O39" s="135" t="s">
        <v>3659</v>
      </c>
      <c r="P39" s="135" t="s">
        <v>3678</v>
      </c>
      <c r="Q39" s="251" t="s">
        <v>3659</v>
      </c>
    </row>
    <row r="40" spans="2:17" s="94" customFormat="1" outlineLevel="1" x14ac:dyDescent="0.35">
      <c r="B40" s="267" t="s">
        <v>3696</v>
      </c>
      <c r="C40" s="135" t="s">
        <v>1348</v>
      </c>
      <c r="D40" s="135" t="s">
        <v>1348</v>
      </c>
      <c r="E40" s="264" t="s">
        <v>3677</v>
      </c>
      <c r="F40" s="135" t="s">
        <v>1348</v>
      </c>
      <c r="G40" s="140">
        <v>9.920798955009176E-2</v>
      </c>
      <c r="H40" s="140">
        <v>0.18739286915017334</v>
      </c>
      <c r="I40" s="140">
        <v>1.3005</v>
      </c>
      <c r="J40" s="140">
        <v>8.9120000000000015E-3</v>
      </c>
      <c r="K40" s="147">
        <v>0.39900321467506628</v>
      </c>
      <c r="L40" s="147">
        <f t="shared" si="0"/>
        <v>1.3005</v>
      </c>
      <c r="M40" s="772">
        <f t="shared" si="1"/>
        <v>0.39900321467506628</v>
      </c>
      <c r="N40" s="135" t="s">
        <v>3659</v>
      </c>
      <c r="O40" s="135" t="s">
        <v>3659</v>
      </c>
      <c r="P40" s="135" t="s">
        <v>3678</v>
      </c>
      <c r="Q40" s="251" t="s">
        <v>3673</v>
      </c>
    </row>
    <row r="41" spans="2:17" s="94" customFormat="1" outlineLevel="1" x14ac:dyDescent="0.35">
      <c r="B41" s="267" t="s">
        <v>3697</v>
      </c>
      <c r="C41" s="773" t="s">
        <v>3698</v>
      </c>
      <c r="D41" s="135" t="s">
        <v>3699</v>
      </c>
      <c r="E41" s="264" t="s">
        <v>3692</v>
      </c>
      <c r="F41" s="135" t="s">
        <v>3694</v>
      </c>
      <c r="G41" s="140" t="s">
        <v>3657</v>
      </c>
      <c r="H41" s="140">
        <v>0.57320171740053016</v>
      </c>
      <c r="I41" s="140">
        <v>1.1810400000000001</v>
      </c>
      <c r="J41" s="140" t="s">
        <v>3657</v>
      </c>
      <c r="K41" s="147">
        <v>0.87712085870026513</v>
      </c>
      <c r="L41" s="147">
        <f t="shared" si="0"/>
        <v>1.1810400000000001</v>
      </c>
      <c r="M41" s="772">
        <f t="shared" si="1"/>
        <v>0.87712085870026513</v>
      </c>
      <c r="N41" s="135" t="s">
        <v>3659</v>
      </c>
      <c r="O41" s="135" t="s">
        <v>3659</v>
      </c>
      <c r="P41" s="135" t="s">
        <v>3678</v>
      </c>
      <c r="Q41" s="251" t="s">
        <v>3659</v>
      </c>
    </row>
    <row r="42" spans="2:17" s="94" customFormat="1" outlineLevel="1" x14ac:dyDescent="0.35">
      <c r="B42" s="267" t="s">
        <v>3700</v>
      </c>
      <c r="C42" s="773" t="s">
        <v>3698</v>
      </c>
      <c r="D42" s="135" t="s">
        <v>3701</v>
      </c>
      <c r="E42" s="264" t="s">
        <v>3692</v>
      </c>
      <c r="F42" s="135" t="s">
        <v>3694</v>
      </c>
      <c r="G42" s="140" t="s">
        <v>3657</v>
      </c>
      <c r="H42" s="140">
        <v>0.57320171740053016</v>
      </c>
      <c r="I42" s="140">
        <v>1.1810400000000001</v>
      </c>
      <c r="J42" s="140" t="s">
        <v>3657</v>
      </c>
      <c r="K42" s="147">
        <v>0.87712085870026513</v>
      </c>
      <c r="L42" s="147">
        <f t="shared" si="0"/>
        <v>1.1810400000000001</v>
      </c>
      <c r="M42" s="772">
        <f t="shared" si="1"/>
        <v>0.87712085870026513</v>
      </c>
      <c r="N42" s="135" t="s">
        <v>3659</v>
      </c>
      <c r="O42" s="135" t="s">
        <v>3659</v>
      </c>
      <c r="P42" s="135" t="s">
        <v>3678</v>
      </c>
      <c r="Q42" s="251" t="s">
        <v>3659</v>
      </c>
    </row>
    <row r="43" spans="2:17" s="94" customFormat="1" outlineLevel="1" x14ac:dyDescent="0.35">
      <c r="B43" s="267" t="s">
        <v>3702</v>
      </c>
      <c r="C43" s="135" t="s">
        <v>3703</v>
      </c>
      <c r="D43" s="135" t="s">
        <v>3704</v>
      </c>
      <c r="E43" s="264" t="s">
        <v>3692</v>
      </c>
      <c r="F43" s="135" t="s">
        <v>3688</v>
      </c>
      <c r="G43" s="140" t="s">
        <v>3657</v>
      </c>
      <c r="H43" s="140">
        <v>0.57320171740053016</v>
      </c>
      <c r="I43" s="140">
        <v>1.1810400000000001</v>
      </c>
      <c r="J43" s="140" t="s">
        <v>3657</v>
      </c>
      <c r="K43" s="147">
        <v>0.87712085870026513</v>
      </c>
      <c r="L43" s="147">
        <f t="shared" si="0"/>
        <v>1.1810400000000001</v>
      </c>
      <c r="M43" s="772">
        <f t="shared" si="1"/>
        <v>0.87712085870026513</v>
      </c>
      <c r="N43" s="135" t="s">
        <v>3659</v>
      </c>
      <c r="O43" s="135" t="s">
        <v>3659</v>
      </c>
      <c r="P43" s="135" t="s">
        <v>3678</v>
      </c>
      <c r="Q43" s="251" t="s">
        <v>3659</v>
      </c>
    </row>
    <row r="44" spans="2:17" s="94" customFormat="1" outlineLevel="1" x14ac:dyDescent="0.35">
      <c r="B44" s="267" t="s">
        <v>3705</v>
      </c>
      <c r="C44" s="135" t="s">
        <v>1348</v>
      </c>
      <c r="D44" s="135" t="s">
        <v>3706</v>
      </c>
      <c r="E44" s="264" t="s">
        <v>3677</v>
      </c>
      <c r="F44" s="135" t="s">
        <v>1348</v>
      </c>
      <c r="G44" s="140">
        <v>9.920798955009176E-2</v>
      </c>
      <c r="H44" s="140">
        <v>0.18739286915017334</v>
      </c>
      <c r="I44" s="140">
        <v>1.3005</v>
      </c>
      <c r="J44" s="140">
        <v>8.9120000000000015E-3</v>
      </c>
      <c r="K44" s="147">
        <v>0.39900321467506628</v>
      </c>
      <c r="L44" s="147">
        <f t="shared" si="0"/>
        <v>1.3005</v>
      </c>
      <c r="M44" s="772">
        <f t="shared" si="1"/>
        <v>0.39900321467506628</v>
      </c>
      <c r="N44" s="135" t="s">
        <v>3659</v>
      </c>
      <c r="O44" s="135" t="s">
        <v>3659</v>
      </c>
      <c r="P44" s="135" t="s">
        <v>3678</v>
      </c>
      <c r="Q44" s="251" t="s">
        <v>3673</v>
      </c>
    </row>
    <row r="45" spans="2:17" s="94" customFormat="1" outlineLevel="1" x14ac:dyDescent="0.35">
      <c r="B45" s="267" t="s">
        <v>3707</v>
      </c>
      <c r="C45" s="135" t="s">
        <v>1347</v>
      </c>
      <c r="D45" s="135" t="s">
        <v>1347</v>
      </c>
      <c r="E45" s="264" t="s">
        <v>3708</v>
      </c>
      <c r="F45" s="135" t="s">
        <v>3709</v>
      </c>
      <c r="G45" s="140" t="s">
        <v>3657</v>
      </c>
      <c r="H45" s="140">
        <v>0.52910927760048942</v>
      </c>
      <c r="I45" s="140">
        <v>1.1810400000000001</v>
      </c>
      <c r="J45" s="140">
        <v>0.18739286915017334</v>
      </c>
      <c r="K45" s="147">
        <v>0.63251404891688767</v>
      </c>
      <c r="L45" s="147">
        <f t="shared" si="0"/>
        <v>1.1810400000000001</v>
      </c>
      <c r="M45" s="772">
        <f t="shared" si="1"/>
        <v>0.63251404891688767</v>
      </c>
      <c r="N45" s="135" t="s">
        <v>3659</v>
      </c>
      <c r="O45" s="135" t="s">
        <v>3659</v>
      </c>
      <c r="P45" s="135" t="s">
        <v>3678</v>
      </c>
      <c r="Q45" s="251" t="s">
        <v>3659</v>
      </c>
    </row>
    <row r="46" spans="2:17" s="94" customFormat="1" outlineLevel="1" x14ac:dyDescent="0.35">
      <c r="B46" s="267" t="s">
        <v>3710</v>
      </c>
      <c r="C46" s="135" t="s">
        <v>3711</v>
      </c>
      <c r="D46" s="135" t="s">
        <v>3712</v>
      </c>
      <c r="E46" s="264" t="s">
        <v>3692</v>
      </c>
      <c r="F46" s="135" t="s">
        <v>3694</v>
      </c>
      <c r="G46" s="140" t="s">
        <v>3657</v>
      </c>
      <c r="H46" s="140">
        <v>0.57320171740053016</v>
      </c>
      <c r="I46" s="140">
        <v>0.94899999999999995</v>
      </c>
      <c r="J46" s="140" t="s">
        <v>3657</v>
      </c>
      <c r="K46" s="147">
        <v>0.761100858700265</v>
      </c>
      <c r="L46" s="147">
        <f t="shared" si="0"/>
        <v>0.94899999999999995</v>
      </c>
      <c r="M46" s="772">
        <f t="shared" si="1"/>
        <v>0.761100858700265</v>
      </c>
      <c r="N46" s="135" t="s">
        <v>3659</v>
      </c>
      <c r="O46" s="135" t="s">
        <v>3659</v>
      </c>
      <c r="P46" s="135" t="s">
        <v>3678</v>
      </c>
      <c r="Q46" s="251" t="s">
        <v>3659</v>
      </c>
    </row>
    <row r="47" spans="2:17" s="94" customFormat="1" outlineLevel="1" x14ac:dyDescent="0.35">
      <c r="B47" s="267" t="s">
        <v>3713</v>
      </c>
      <c r="C47" s="135" t="s">
        <v>3711</v>
      </c>
      <c r="D47" s="135" t="s">
        <v>3714</v>
      </c>
      <c r="E47" s="264" t="s">
        <v>3692</v>
      </c>
      <c r="F47" s="135" t="s">
        <v>3694</v>
      </c>
      <c r="G47" s="140" t="s">
        <v>3657</v>
      </c>
      <c r="H47" s="140">
        <v>0.57320171740053016</v>
      </c>
      <c r="I47" s="140">
        <v>0.94899999999999995</v>
      </c>
      <c r="J47" s="140" t="s">
        <v>3657</v>
      </c>
      <c r="K47" s="147">
        <v>0.761100858700265</v>
      </c>
      <c r="L47" s="147">
        <f t="shared" si="0"/>
        <v>0.94899999999999995</v>
      </c>
      <c r="M47" s="772">
        <f t="shared" si="1"/>
        <v>0.761100858700265</v>
      </c>
      <c r="N47" s="135" t="s">
        <v>3659</v>
      </c>
      <c r="O47" s="135" t="s">
        <v>3659</v>
      </c>
      <c r="P47" s="135" t="s">
        <v>3678</v>
      </c>
      <c r="Q47" s="251" t="s">
        <v>3659</v>
      </c>
    </row>
    <row r="48" spans="2:17" s="94" customFormat="1" outlineLevel="1" x14ac:dyDescent="0.35">
      <c r="B48" s="267" t="s">
        <v>3715</v>
      </c>
      <c r="C48" s="264" t="s">
        <v>3716</v>
      </c>
      <c r="D48" s="135" t="s">
        <v>3717</v>
      </c>
      <c r="E48" s="264" t="s">
        <v>3716</v>
      </c>
      <c r="F48" s="135" t="s">
        <v>3718</v>
      </c>
      <c r="G48" s="140" t="s">
        <v>3657</v>
      </c>
      <c r="H48" s="140">
        <v>0.63934037710059133</v>
      </c>
      <c r="I48" s="140">
        <v>0.86416000000000004</v>
      </c>
      <c r="J48" s="140">
        <v>0.16534664925015294</v>
      </c>
      <c r="K48" s="147">
        <v>0.55628234211691485</v>
      </c>
      <c r="L48" s="147">
        <f t="shared" si="0"/>
        <v>0.86416000000000004</v>
      </c>
      <c r="M48" s="772">
        <f t="shared" si="1"/>
        <v>0.55628234211691485</v>
      </c>
      <c r="N48" s="135" t="s">
        <v>3659</v>
      </c>
      <c r="O48" s="135" t="s">
        <v>3659</v>
      </c>
      <c r="P48" s="135" t="s">
        <v>3678</v>
      </c>
      <c r="Q48" s="251" t="s">
        <v>3659</v>
      </c>
    </row>
    <row r="49" spans="1:17" s="94" customFormat="1" outlineLevel="1" x14ac:dyDescent="0.35">
      <c r="B49" s="267" t="s">
        <v>3719</v>
      </c>
      <c r="C49" s="135" t="s">
        <v>3720</v>
      </c>
      <c r="D49" s="135" t="s">
        <v>3721</v>
      </c>
      <c r="E49" s="264" t="s">
        <v>3692</v>
      </c>
      <c r="F49" s="135" t="s">
        <v>3688</v>
      </c>
      <c r="G49" s="140" t="s">
        <v>3657</v>
      </c>
      <c r="H49" s="140">
        <v>0.57320171740053016</v>
      </c>
      <c r="I49" s="140">
        <v>1.1810400000000001</v>
      </c>
      <c r="J49" s="140" t="s">
        <v>3657</v>
      </c>
      <c r="K49" s="147">
        <v>0.87712085870026513</v>
      </c>
      <c r="L49" s="147">
        <f t="shared" si="0"/>
        <v>1.1810400000000001</v>
      </c>
      <c r="M49" s="772">
        <f t="shared" si="1"/>
        <v>0.87712085870026513</v>
      </c>
      <c r="N49" s="135" t="s">
        <v>3659</v>
      </c>
      <c r="O49" s="135" t="s">
        <v>3659</v>
      </c>
      <c r="P49" s="135" t="s">
        <v>3678</v>
      </c>
      <c r="Q49" s="251" t="s">
        <v>3659</v>
      </c>
    </row>
    <row r="50" spans="1:17" s="94" customFormat="1" outlineLevel="1" x14ac:dyDescent="0.35">
      <c r="B50" s="267" t="s">
        <v>3722</v>
      </c>
      <c r="C50" s="135" t="s">
        <v>1348</v>
      </c>
      <c r="D50" s="135" t="s">
        <v>3723</v>
      </c>
      <c r="E50" s="264" t="s">
        <v>3677</v>
      </c>
      <c r="F50" s="135" t="s">
        <v>1348</v>
      </c>
      <c r="G50" s="140">
        <v>9.920798955009176E-2</v>
      </c>
      <c r="H50" s="140">
        <v>0.18739286915017334</v>
      </c>
      <c r="I50" s="140">
        <v>1.3005</v>
      </c>
      <c r="J50" s="140">
        <v>8.9120000000000015E-3</v>
      </c>
      <c r="K50" s="147">
        <v>0.39900321467506628</v>
      </c>
      <c r="L50" s="147">
        <f t="shared" si="0"/>
        <v>1.3005</v>
      </c>
      <c r="M50" s="772">
        <f t="shared" si="1"/>
        <v>0.39900321467506628</v>
      </c>
      <c r="N50" s="135" t="s">
        <v>3659</v>
      </c>
      <c r="O50" s="135" t="s">
        <v>3659</v>
      </c>
      <c r="P50" s="135" t="s">
        <v>3678</v>
      </c>
      <c r="Q50" s="251" t="s">
        <v>3673</v>
      </c>
    </row>
    <row r="51" spans="1:17" s="94" customFormat="1" outlineLevel="1" x14ac:dyDescent="0.35">
      <c r="B51" s="267" t="s">
        <v>3724</v>
      </c>
      <c r="C51" s="264" t="s">
        <v>3716</v>
      </c>
      <c r="D51" s="135" t="s">
        <v>3725</v>
      </c>
      <c r="E51" s="264" t="s">
        <v>3716</v>
      </c>
      <c r="F51" s="135" t="s">
        <v>3718</v>
      </c>
      <c r="G51" s="140" t="s">
        <v>3657</v>
      </c>
      <c r="H51" s="140">
        <v>0.63934037710059133</v>
      </c>
      <c r="I51" s="140">
        <v>0.86416000000000004</v>
      </c>
      <c r="J51" s="140">
        <v>0.16534664925015294</v>
      </c>
      <c r="K51" s="147">
        <v>0.55628234211691485</v>
      </c>
      <c r="L51" s="147">
        <f t="shared" si="0"/>
        <v>0.86416000000000004</v>
      </c>
      <c r="M51" s="772">
        <f t="shared" si="1"/>
        <v>0.55628234211691485</v>
      </c>
      <c r="N51" s="135" t="s">
        <v>3659</v>
      </c>
      <c r="O51" s="135" t="s">
        <v>3659</v>
      </c>
      <c r="P51" s="135" t="s">
        <v>3678</v>
      </c>
      <c r="Q51" s="251" t="s">
        <v>3659</v>
      </c>
    </row>
    <row r="52" spans="1:17" s="94" customFormat="1" outlineLevel="1" x14ac:dyDescent="0.35">
      <c r="B52" s="267" t="s">
        <v>3726</v>
      </c>
      <c r="C52" s="135" t="s">
        <v>3703</v>
      </c>
      <c r="D52" s="135" t="s">
        <v>3727</v>
      </c>
      <c r="E52" s="264" t="s">
        <v>3692</v>
      </c>
      <c r="F52" s="135" t="s">
        <v>3688</v>
      </c>
      <c r="G52" s="140" t="s">
        <v>3657</v>
      </c>
      <c r="H52" s="140">
        <v>0.57320171740053016</v>
      </c>
      <c r="I52" s="140">
        <v>0.86416000000000004</v>
      </c>
      <c r="J52" s="140" t="s">
        <v>3657</v>
      </c>
      <c r="K52" s="147">
        <v>0.7186808587002651</v>
      </c>
      <c r="L52" s="147">
        <f t="shared" si="0"/>
        <v>0.86416000000000004</v>
      </c>
      <c r="M52" s="772">
        <f t="shared" si="1"/>
        <v>0.7186808587002651</v>
      </c>
      <c r="N52" s="135" t="s">
        <v>3659</v>
      </c>
      <c r="O52" s="135" t="s">
        <v>3659</v>
      </c>
      <c r="P52" s="135" t="s">
        <v>3678</v>
      </c>
      <c r="Q52" s="251" t="s">
        <v>3659</v>
      </c>
    </row>
    <row r="53" spans="1:17" s="94" customFormat="1" outlineLevel="1" x14ac:dyDescent="0.35">
      <c r="B53" s="267" t="s">
        <v>3728</v>
      </c>
      <c r="C53" s="135" t="s">
        <v>3703</v>
      </c>
      <c r="D53" s="135" t="s">
        <v>3729</v>
      </c>
      <c r="E53" s="264" t="s">
        <v>3692</v>
      </c>
      <c r="F53" s="135" t="s">
        <v>3688</v>
      </c>
      <c r="G53" s="140" t="s">
        <v>3657</v>
      </c>
      <c r="H53" s="140">
        <v>0.57320171740053016</v>
      </c>
      <c r="I53" s="140">
        <v>0.86416000000000004</v>
      </c>
      <c r="J53" s="140" t="s">
        <v>3657</v>
      </c>
      <c r="K53" s="147">
        <v>0.7186808587002651</v>
      </c>
      <c r="L53" s="147">
        <f t="shared" si="0"/>
        <v>0.86416000000000004</v>
      </c>
      <c r="M53" s="772">
        <f t="shared" si="1"/>
        <v>0.7186808587002651</v>
      </c>
      <c r="N53" s="135" t="s">
        <v>3659</v>
      </c>
      <c r="O53" s="135" t="s">
        <v>3659</v>
      </c>
      <c r="P53" s="135" t="s">
        <v>3678</v>
      </c>
      <c r="Q53" s="251" t="s">
        <v>3659</v>
      </c>
    </row>
    <row r="54" spans="1:17" s="94" customFormat="1" outlineLevel="1" x14ac:dyDescent="0.35">
      <c r="B54" s="267" t="s">
        <v>3730</v>
      </c>
      <c r="C54" s="135" t="s">
        <v>3731</v>
      </c>
      <c r="D54" s="135" t="s">
        <v>3731</v>
      </c>
      <c r="E54" s="264" t="s">
        <v>3692</v>
      </c>
      <c r="F54" s="135" t="s">
        <v>3688</v>
      </c>
      <c r="G54" s="140" t="s">
        <v>3657</v>
      </c>
      <c r="H54" s="140">
        <v>0.57320171740053016</v>
      </c>
      <c r="I54" s="140">
        <v>1.3712</v>
      </c>
      <c r="J54" s="140" t="s">
        <v>3657</v>
      </c>
      <c r="K54" s="147">
        <v>0.97220085870026507</v>
      </c>
      <c r="L54" s="147">
        <f t="shared" si="0"/>
        <v>1.3712</v>
      </c>
      <c r="M54" s="772">
        <f t="shared" si="1"/>
        <v>0.97220085870026507</v>
      </c>
      <c r="N54" s="135" t="s">
        <v>3659</v>
      </c>
      <c r="O54" s="135" t="s">
        <v>3659</v>
      </c>
      <c r="P54" s="135" t="s">
        <v>3678</v>
      </c>
      <c r="Q54" s="251" t="s">
        <v>3659</v>
      </c>
    </row>
    <row r="55" spans="1:17" s="94" customFormat="1" outlineLevel="1" x14ac:dyDescent="0.35">
      <c r="B55" s="135" t="s">
        <v>3642</v>
      </c>
      <c r="C55" s="135" t="s">
        <v>3642</v>
      </c>
      <c r="D55" s="135" t="s">
        <v>3642</v>
      </c>
      <c r="E55" s="135" t="s">
        <v>3642</v>
      </c>
      <c r="F55" s="135"/>
      <c r="G55" s="140">
        <v>0.27399999999999997</v>
      </c>
      <c r="H55" s="140" t="s">
        <v>3657</v>
      </c>
      <c r="I55" s="140" t="s">
        <v>3657</v>
      </c>
      <c r="J55" s="140" t="s">
        <v>3657</v>
      </c>
      <c r="K55" s="147">
        <v>0.27399999999999997</v>
      </c>
      <c r="L55" s="147">
        <f t="shared" si="0"/>
        <v>0.27399999999999997</v>
      </c>
      <c r="M55" s="772">
        <f t="shared" si="1"/>
        <v>0.27399999999999997</v>
      </c>
      <c r="N55" s="300" t="s">
        <v>3732</v>
      </c>
      <c r="O55" s="135" t="s">
        <v>3657</v>
      </c>
      <c r="P55" s="135" t="s">
        <v>3657</v>
      </c>
      <c r="Q55" s="251" t="s">
        <v>3657</v>
      </c>
    </row>
    <row r="56" spans="1:17" s="94" customFormat="1" outlineLevel="1" x14ac:dyDescent="0.35">
      <c r="B56" s="134" t="s">
        <v>3733</v>
      </c>
      <c r="C56" s="135" t="s">
        <v>3711</v>
      </c>
      <c r="D56" s="135" t="s">
        <v>273</v>
      </c>
      <c r="E56" s="264" t="s">
        <v>3692</v>
      </c>
      <c r="F56" s="135" t="s">
        <v>3694</v>
      </c>
      <c r="G56" s="140" t="s">
        <v>3657</v>
      </c>
      <c r="H56" s="140">
        <v>0.57320171740053016</v>
      </c>
      <c r="I56" s="140">
        <v>0.94899999999999995</v>
      </c>
      <c r="J56" s="140" t="s">
        <v>3657</v>
      </c>
      <c r="K56" s="147">
        <v>0.761100858700265</v>
      </c>
      <c r="L56" s="147">
        <f t="shared" si="0"/>
        <v>0.94899999999999995</v>
      </c>
      <c r="M56" s="772">
        <f t="shared" si="1"/>
        <v>0.761100858700265</v>
      </c>
      <c r="N56" s="135" t="s">
        <v>3659</v>
      </c>
      <c r="O56" s="135" t="s">
        <v>3659</v>
      </c>
      <c r="P56" s="135" t="s">
        <v>3678</v>
      </c>
      <c r="Q56" s="251" t="s">
        <v>3659</v>
      </c>
    </row>
    <row r="57" spans="1:17" s="94" customFormat="1" ht="15" outlineLevel="1" thickBot="1" x14ac:dyDescent="0.4">
      <c r="B57" s="141" t="s">
        <v>3734</v>
      </c>
      <c r="C57" s="142" t="s">
        <v>3734</v>
      </c>
      <c r="D57" s="142" t="s">
        <v>273</v>
      </c>
      <c r="E57" s="467" t="s">
        <v>273</v>
      </c>
      <c r="F57" s="142" t="s">
        <v>273</v>
      </c>
      <c r="G57" s="322">
        <v>0</v>
      </c>
      <c r="H57" s="322">
        <v>0</v>
      </c>
      <c r="I57" s="322">
        <v>0</v>
      </c>
      <c r="J57" s="322">
        <v>0</v>
      </c>
      <c r="K57" s="322">
        <v>0</v>
      </c>
      <c r="L57" s="322">
        <v>0</v>
      </c>
      <c r="M57" s="774">
        <f t="shared" si="1"/>
        <v>0</v>
      </c>
      <c r="N57" s="142">
        <v>0</v>
      </c>
      <c r="O57" s="142">
        <v>0</v>
      </c>
      <c r="P57" s="142">
        <v>0</v>
      </c>
      <c r="Q57" s="252">
        <v>0</v>
      </c>
    </row>
    <row r="58" spans="1:17" s="94" customFormat="1" ht="21" x14ac:dyDescent="0.5">
      <c r="A58" s="92" t="s">
        <v>118</v>
      </c>
      <c r="B58" s="93" t="s">
        <v>119</v>
      </c>
    </row>
    <row r="59" spans="1:17" hidden="1" outlineLevel="1" x14ac:dyDescent="0.35">
      <c r="B59" s="771" t="s">
        <v>3645</v>
      </c>
      <c r="C59" s="296" t="s">
        <v>3637</v>
      </c>
      <c r="G59" s="58"/>
      <c r="H59" s="58"/>
      <c r="I59" s="58"/>
      <c r="J59" s="10"/>
      <c r="K59" s="10"/>
      <c r="M59" s="17"/>
    </row>
    <row r="60" spans="1:17" ht="15" hidden="1" outlineLevel="1" thickBot="1" x14ac:dyDescent="0.4">
      <c r="B60" s="270" t="s">
        <v>3635</v>
      </c>
      <c r="C60" s="252" t="s">
        <v>3652</v>
      </c>
      <c r="G60" s="58"/>
      <c r="H60" s="58"/>
      <c r="I60" s="58"/>
      <c r="J60" s="10"/>
      <c r="K60" s="10"/>
      <c r="M60" s="17"/>
    </row>
    <row r="61" spans="1:17" s="94" customFormat="1" ht="21" collapsed="1" x14ac:dyDescent="0.5">
      <c r="A61" s="92" t="s">
        <v>118</v>
      </c>
      <c r="B61" s="93" t="s">
        <v>274</v>
      </c>
    </row>
    <row r="62" spans="1:17" hidden="1" outlineLevel="1" x14ac:dyDescent="0.35">
      <c r="B62" s="86" t="s">
        <v>3735</v>
      </c>
      <c r="C62" s="75" t="s">
        <v>3635</v>
      </c>
      <c r="G62" s="58"/>
      <c r="H62" s="58"/>
      <c r="I62" s="58"/>
      <c r="J62" s="10"/>
      <c r="K62" s="10"/>
      <c r="M62" s="17"/>
    </row>
    <row r="63" spans="1:17" hidden="1" outlineLevel="1" x14ac:dyDescent="0.35">
      <c r="B63" s="769" t="s">
        <v>3675</v>
      </c>
      <c r="C63" s="259" t="s">
        <v>3642</v>
      </c>
      <c r="G63" s="58"/>
      <c r="H63" s="58"/>
      <c r="I63" s="58"/>
      <c r="J63" s="10"/>
      <c r="K63" s="10"/>
      <c r="M63" s="17"/>
    </row>
    <row r="64" spans="1:17" hidden="1" outlineLevel="1" x14ac:dyDescent="0.35">
      <c r="B64" s="257" t="s">
        <v>3640</v>
      </c>
      <c r="C64" s="259" t="s">
        <v>3639</v>
      </c>
      <c r="G64" s="58"/>
      <c r="H64" s="58"/>
      <c r="I64" s="58"/>
      <c r="J64" s="10"/>
      <c r="K64" s="10"/>
      <c r="M64" s="17"/>
    </row>
    <row r="65" spans="2:13" hidden="1" outlineLevel="1" x14ac:dyDescent="0.35">
      <c r="B65" s="769" t="s">
        <v>3679</v>
      </c>
      <c r="C65" s="259" t="s">
        <v>3669</v>
      </c>
      <c r="G65" s="58"/>
      <c r="H65" s="58"/>
      <c r="I65" s="58"/>
      <c r="J65" s="10"/>
      <c r="K65" s="10"/>
      <c r="M65" s="17"/>
    </row>
    <row r="66" spans="2:13" hidden="1" outlineLevel="1" x14ac:dyDescent="0.35">
      <c r="B66" s="769" t="s">
        <v>3641</v>
      </c>
      <c r="C66" s="259" t="s">
        <v>3664</v>
      </c>
      <c r="G66" s="58"/>
      <c r="H66" s="58"/>
      <c r="I66" s="58"/>
      <c r="J66" s="10"/>
      <c r="K66" s="10"/>
      <c r="M66" s="17"/>
    </row>
    <row r="67" spans="2:13" hidden="1" outlineLevel="1" x14ac:dyDescent="0.35">
      <c r="B67" s="769" t="s">
        <v>3684</v>
      </c>
      <c r="C67" s="259" t="s">
        <v>3720</v>
      </c>
      <c r="G67" s="58"/>
      <c r="H67" s="58"/>
      <c r="I67" s="58"/>
      <c r="J67" s="10"/>
      <c r="K67" s="10"/>
      <c r="M67" s="17"/>
    </row>
    <row r="68" spans="2:13" hidden="1" outlineLevel="1" x14ac:dyDescent="0.35">
      <c r="B68" s="769" t="s">
        <v>3689</v>
      </c>
      <c r="C68" s="259" t="s">
        <v>3698</v>
      </c>
      <c r="G68" s="58"/>
      <c r="H68" s="58"/>
      <c r="I68" s="58"/>
      <c r="J68" s="10"/>
      <c r="K68" s="10"/>
      <c r="M68" s="17"/>
    </row>
    <row r="69" spans="2:13" hidden="1" outlineLevel="1" x14ac:dyDescent="0.35">
      <c r="B69" s="769" t="s">
        <v>3693</v>
      </c>
      <c r="C69" s="259" t="s">
        <v>3655</v>
      </c>
      <c r="G69" s="58"/>
      <c r="H69" s="58"/>
      <c r="I69" s="58"/>
      <c r="J69" s="10"/>
      <c r="K69" s="10"/>
      <c r="M69" s="17"/>
    </row>
    <row r="70" spans="2:13" hidden="1" outlineLevel="1" x14ac:dyDescent="0.35">
      <c r="B70" s="769" t="s">
        <v>3696</v>
      </c>
      <c r="C70" s="259" t="s">
        <v>3690</v>
      </c>
      <c r="G70" s="58"/>
      <c r="H70" s="58"/>
      <c r="I70" s="58"/>
      <c r="J70" s="10"/>
      <c r="K70" s="10"/>
      <c r="M70" s="17"/>
    </row>
    <row r="71" spans="2:13" hidden="1" outlineLevel="1" x14ac:dyDescent="0.35">
      <c r="B71" s="257" t="s">
        <v>3674</v>
      </c>
      <c r="C71" s="259" t="s">
        <v>3694</v>
      </c>
      <c r="G71" s="58"/>
      <c r="H71" s="58"/>
      <c r="I71" s="58"/>
      <c r="J71" s="10"/>
      <c r="K71" s="10"/>
      <c r="M71" s="17"/>
    </row>
    <row r="72" spans="2:13" hidden="1" outlineLevel="1" x14ac:dyDescent="0.35">
      <c r="B72" s="257" t="s">
        <v>3666</v>
      </c>
      <c r="C72" s="259" t="s">
        <v>1348</v>
      </c>
      <c r="G72" s="58"/>
      <c r="H72" s="58"/>
      <c r="I72" s="58"/>
      <c r="J72" s="10"/>
      <c r="K72" s="10"/>
      <c r="M72" s="17"/>
    </row>
    <row r="73" spans="2:13" hidden="1" outlineLevel="1" x14ac:dyDescent="0.35">
      <c r="B73" s="257" t="s">
        <v>3663</v>
      </c>
      <c r="C73" s="259" t="s">
        <v>3685</v>
      </c>
      <c r="F73" s="58"/>
      <c r="G73" s="58"/>
      <c r="H73" s="58"/>
      <c r="I73" s="58"/>
      <c r="J73" s="10"/>
      <c r="K73" s="10"/>
      <c r="M73" s="17"/>
    </row>
    <row r="74" spans="2:13" hidden="1" outlineLevel="1" x14ac:dyDescent="0.35">
      <c r="B74" s="257" t="s">
        <v>3654</v>
      </c>
      <c r="C74" s="259" t="s">
        <v>3667</v>
      </c>
      <c r="F74" s="58"/>
      <c r="G74" s="58"/>
      <c r="H74" s="58"/>
      <c r="I74" s="58"/>
      <c r="J74" s="10"/>
      <c r="K74" s="10"/>
      <c r="M74" s="17"/>
    </row>
    <row r="75" spans="2:13" hidden="1" outlineLevel="1" x14ac:dyDescent="0.35">
      <c r="B75" s="257" t="s">
        <v>3660</v>
      </c>
      <c r="C75" s="259" t="s">
        <v>3716</v>
      </c>
      <c r="F75" s="58"/>
      <c r="G75" s="58"/>
      <c r="H75" s="58"/>
      <c r="I75" s="58"/>
      <c r="J75" s="10"/>
      <c r="K75" s="10"/>
      <c r="M75" s="17"/>
    </row>
    <row r="76" spans="2:13" hidden="1" outlineLevel="1" x14ac:dyDescent="0.35">
      <c r="B76" s="769" t="s">
        <v>3697</v>
      </c>
      <c r="C76" s="259" t="s">
        <v>3661</v>
      </c>
      <c r="F76" s="58"/>
      <c r="G76" s="58"/>
      <c r="H76" s="58"/>
      <c r="I76" s="58"/>
      <c r="J76" s="10"/>
      <c r="K76" s="10"/>
      <c r="M76" s="17"/>
    </row>
    <row r="77" spans="2:13" hidden="1" outlineLevel="1" x14ac:dyDescent="0.35">
      <c r="B77" s="769" t="s">
        <v>3700</v>
      </c>
      <c r="C77" s="259" t="s">
        <v>3703</v>
      </c>
      <c r="F77" s="58"/>
      <c r="G77" s="58"/>
      <c r="H77" s="58"/>
      <c r="I77" s="58"/>
      <c r="J77" s="10"/>
      <c r="K77" s="10"/>
      <c r="M77" s="17"/>
    </row>
    <row r="78" spans="2:13" hidden="1" outlineLevel="1" x14ac:dyDescent="0.35">
      <c r="B78" s="769" t="s">
        <v>3702</v>
      </c>
      <c r="C78" s="259" t="s">
        <v>3711</v>
      </c>
      <c r="F78" s="58"/>
      <c r="G78" s="58"/>
      <c r="H78" s="58"/>
      <c r="I78" s="58"/>
      <c r="J78" s="10"/>
      <c r="K78" s="10"/>
      <c r="M78" s="17"/>
    </row>
    <row r="79" spans="2:13" hidden="1" outlineLevel="1" x14ac:dyDescent="0.35">
      <c r="B79" s="769" t="s">
        <v>3705</v>
      </c>
      <c r="C79" s="259" t="s">
        <v>3731</v>
      </c>
      <c r="F79" s="58"/>
      <c r="G79" s="58"/>
      <c r="H79" s="58"/>
      <c r="I79" s="58"/>
      <c r="J79" s="10"/>
      <c r="K79" s="10"/>
      <c r="M79" s="17"/>
    </row>
    <row r="80" spans="2:13" hidden="1" outlineLevel="1" x14ac:dyDescent="0.35">
      <c r="B80" s="769" t="s">
        <v>3707</v>
      </c>
      <c r="C80" s="259" t="s">
        <v>1347</v>
      </c>
      <c r="F80" s="58"/>
      <c r="G80" s="58"/>
      <c r="H80" s="58"/>
      <c r="I80" s="58"/>
      <c r="J80" s="10"/>
      <c r="K80" s="10"/>
      <c r="M80" s="17"/>
    </row>
    <row r="81" spans="1:14" hidden="1" outlineLevel="1" x14ac:dyDescent="0.35">
      <c r="B81" s="769" t="s">
        <v>3710</v>
      </c>
      <c r="C81" s="259" t="s">
        <v>262</v>
      </c>
      <c r="F81" s="58"/>
      <c r="G81" s="58"/>
      <c r="H81" s="58"/>
      <c r="I81" s="58"/>
      <c r="J81" s="10"/>
      <c r="K81" s="10"/>
      <c r="M81" s="17"/>
    </row>
    <row r="82" spans="1:14" hidden="1" outlineLevel="1" x14ac:dyDescent="0.35">
      <c r="B82" s="769" t="s">
        <v>3713</v>
      </c>
      <c r="C82" s="259" t="s">
        <v>3734</v>
      </c>
      <c r="D82" s="10"/>
      <c r="F82" s="58"/>
      <c r="G82" s="58"/>
      <c r="H82" s="58"/>
      <c r="I82" s="58"/>
      <c r="J82" s="10"/>
      <c r="K82" s="10"/>
      <c r="M82" s="17"/>
    </row>
    <row r="83" spans="1:14" hidden="1" outlineLevel="1" x14ac:dyDescent="0.35">
      <c r="B83" s="769" t="s">
        <v>3715</v>
      </c>
      <c r="C83" s="74"/>
      <c r="D83" s="10"/>
      <c r="F83" s="58"/>
      <c r="G83" s="58"/>
      <c r="H83" s="58"/>
      <c r="I83" s="58"/>
      <c r="J83" s="10"/>
      <c r="K83" s="10"/>
      <c r="M83" s="17"/>
    </row>
    <row r="84" spans="1:14" hidden="1" outlineLevel="1" x14ac:dyDescent="0.35">
      <c r="B84" s="769" t="s">
        <v>3719</v>
      </c>
      <c r="C84" s="74"/>
      <c r="D84" s="10"/>
      <c r="F84" s="58"/>
      <c r="G84" s="58"/>
      <c r="H84" s="58"/>
      <c r="I84" s="58"/>
      <c r="J84" s="10"/>
      <c r="K84" s="10"/>
      <c r="M84" s="17"/>
    </row>
    <row r="85" spans="1:14" hidden="1" outlineLevel="1" x14ac:dyDescent="0.35">
      <c r="B85" s="769" t="s">
        <v>3722</v>
      </c>
      <c r="C85" s="74"/>
      <c r="D85" s="10"/>
      <c r="F85" s="58"/>
      <c r="G85" s="58"/>
      <c r="H85" s="58"/>
      <c r="I85" s="58"/>
      <c r="J85" s="10"/>
      <c r="K85" s="10"/>
      <c r="M85" s="17"/>
    </row>
    <row r="86" spans="1:14" hidden="1" outlineLevel="1" x14ac:dyDescent="0.35">
      <c r="B86" s="769" t="s">
        <v>3724</v>
      </c>
      <c r="C86" s="74"/>
      <c r="D86" s="10"/>
      <c r="F86" s="58"/>
      <c r="G86" s="58"/>
      <c r="H86" s="58"/>
      <c r="I86" s="58"/>
      <c r="J86" s="10"/>
      <c r="K86" s="10"/>
      <c r="M86" s="17"/>
    </row>
    <row r="87" spans="1:14" hidden="1" outlineLevel="1" x14ac:dyDescent="0.35">
      <c r="B87" s="769" t="s">
        <v>3726</v>
      </c>
      <c r="C87" s="74"/>
      <c r="D87" s="10"/>
      <c r="F87" s="58"/>
      <c r="G87" s="58"/>
      <c r="H87" s="58"/>
      <c r="I87" s="58"/>
      <c r="J87" s="10"/>
      <c r="K87" s="10"/>
      <c r="M87" s="17"/>
    </row>
    <row r="88" spans="1:14" hidden="1" outlineLevel="1" x14ac:dyDescent="0.35">
      <c r="B88" s="769" t="s">
        <v>3728</v>
      </c>
      <c r="C88" s="74"/>
      <c r="D88" s="10"/>
      <c r="F88" s="58"/>
      <c r="G88" s="58"/>
      <c r="H88" s="58"/>
      <c r="I88" s="58"/>
      <c r="J88" s="10"/>
      <c r="K88" s="10"/>
      <c r="M88" s="17"/>
    </row>
    <row r="89" spans="1:14" hidden="1" outlineLevel="1" x14ac:dyDescent="0.35">
      <c r="B89" s="769" t="s">
        <v>3730</v>
      </c>
      <c r="C89" s="74"/>
      <c r="D89" s="10"/>
      <c r="F89" s="58"/>
      <c r="G89" s="58"/>
      <c r="H89" s="58"/>
      <c r="I89" s="58"/>
      <c r="J89" s="10"/>
      <c r="K89" s="10"/>
      <c r="M89" s="17"/>
    </row>
    <row r="90" spans="1:14" hidden="1" outlineLevel="1" x14ac:dyDescent="0.35">
      <c r="B90" s="257" t="s">
        <v>3733</v>
      </c>
      <c r="C90" s="74"/>
      <c r="D90" s="10"/>
      <c r="F90" s="58"/>
      <c r="G90" s="58"/>
      <c r="H90" s="58"/>
      <c r="I90" s="58"/>
      <c r="J90" s="10"/>
      <c r="K90" s="10"/>
      <c r="M90" s="17"/>
    </row>
    <row r="91" spans="1:14" hidden="1" outlineLevel="1" x14ac:dyDescent="0.35">
      <c r="B91" s="258" t="s">
        <v>3642</v>
      </c>
      <c r="C91" s="74"/>
      <c r="D91" s="10"/>
      <c r="F91" s="58"/>
      <c r="G91" s="58"/>
      <c r="H91" s="58"/>
      <c r="I91" s="58"/>
      <c r="J91" s="10"/>
      <c r="K91" s="10"/>
      <c r="M91" s="17"/>
    </row>
    <row r="92" spans="1:14" hidden="1" outlineLevel="1" x14ac:dyDescent="0.35">
      <c r="B92" s="770" t="s">
        <v>3734</v>
      </c>
      <c r="C92" s="76"/>
      <c r="D92" s="10"/>
      <c r="F92" s="58"/>
      <c r="G92" s="58"/>
      <c r="H92" s="58"/>
      <c r="I92" s="58"/>
      <c r="J92" s="10"/>
      <c r="K92" s="10"/>
      <c r="M92" s="17"/>
    </row>
    <row r="93" spans="1:14" s="94" customFormat="1" ht="21" collapsed="1" x14ac:dyDescent="0.5">
      <c r="A93" s="92" t="s">
        <v>118</v>
      </c>
      <c r="B93" s="93" t="s">
        <v>3736</v>
      </c>
    </row>
    <row r="94" spans="1:14" ht="21" hidden="1" outlineLevel="1" x14ac:dyDescent="0.5">
      <c r="A94" s="7"/>
      <c r="B94" s="768" t="s">
        <v>3737</v>
      </c>
      <c r="C94" s="1124" t="s">
        <v>162</v>
      </c>
      <c r="D94" s="1124"/>
      <c r="E94" s="1124"/>
      <c r="F94" s="1124"/>
      <c r="G94" s="1124"/>
      <c r="H94" s="1124"/>
      <c r="I94" s="1124"/>
      <c r="J94" s="1124"/>
      <c r="K94" s="1124"/>
      <c r="L94" s="1124"/>
      <c r="M94" s="1124"/>
      <c r="N94" s="1125"/>
    </row>
    <row r="95" spans="1:14" hidden="1" outlineLevel="1" x14ac:dyDescent="0.35">
      <c r="B95" s="134">
        <v>1</v>
      </c>
      <c r="C95" s="135" t="s">
        <v>3738</v>
      </c>
      <c r="D95" s="135"/>
      <c r="E95" s="135"/>
      <c r="F95" s="135"/>
      <c r="G95" s="135"/>
      <c r="H95" s="135"/>
      <c r="I95" s="135"/>
      <c r="J95" s="135"/>
      <c r="K95" s="135"/>
      <c r="L95" s="135"/>
      <c r="M95" s="135"/>
      <c r="N95" s="251"/>
    </row>
    <row r="96" spans="1:14" hidden="1" outlineLevel="1" x14ac:dyDescent="0.35">
      <c r="B96" s="134" t="s">
        <v>3739</v>
      </c>
      <c r="C96" s="135" t="s">
        <v>3740</v>
      </c>
      <c r="D96" s="135"/>
      <c r="E96" s="135"/>
      <c r="F96" s="135"/>
      <c r="G96" s="135"/>
      <c r="H96" s="135"/>
      <c r="I96" s="135"/>
      <c r="J96" s="135"/>
      <c r="K96" s="135"/>
      <c r="L96" s="135"/>
      <c r="M96" s="135"/>
      <c r="N96" s="251"/>
    </row>
    <row r="97" spans="2:14" hidden="1" outlineLevel="1" x14ac:dyDescent="0.35">
      <c r="B97" s="134" t="s">
        <v>3741</v>
      </c>
      <c r="C97" s="135" t="s">
        <v>3742</v>
      </c>
      <c r="D97" s="135"/>
      <c r="E97" s="135"/>
      <c r="F97" s="135"/>
      <c r="G97" s="135"/>
      <c r="H97" s="135"/>
      <c r="I97" s="135"/>
      <c r="J97" s="135"/>
      <c r="K97" s="135"/>
      <c r="L97" s="135"/>
      <c r="M97" s="135"/>
      <c r="N97" s="251"/>
    </row>
    <row r="98" spans="2:14" hidden="1" outlineLevel="1" x14ac:dyDescent="0.35">
      <c r="B98" s="134" t="s">
        <v>3743</v>
      </c>
      <c r="C98" s="135" t="s">
        <v>3744</v>
      </c>
      <c r="D98" s="135"/>
      <c r="E98" s="135"/>
      <c r="F98" s="135"/>
      <c r="G98" s="135"/>
      <c r="H98" s="135"/>
      <c r="I98" s="135"/>
      <c r="J98" s="135"/>
      <c r="K98" s="135"/>
      <c r="L98" s="135"/>
      <c r="M98" s="135"/>
      <c r="N98" s="251"/>
    </row>
    <row r="99" spans="2:14" hidden="1" outlineLevel="1" x14ac:dyDescent="0.35">
      <c r="B99" s="134" t="s">
        <v>3745</v>
      </c>
      <c r="C99" s="135" t="s">
        <v>3746</v>
      </c>
      <c r="D99" s="135"/>
      <c r="E99" s="135"/>
      <c r="F99" s="135"/>
      <c r="G99" s="135"/>
      <c r="H99" s="135"/>
      <c r="I99" s="135"/>
      <c r="J99" s="135"/>
      <c r="K99" s="135"/>
      <c r="L99" s="135"/>
      <c r="M99" s="135"/>
      <c r="N99" s="251"/>
    </row>
    <row r="100" spans="2:14" hidden="1" outlineLevel="1" x14ac:dyDescent="0.35">
      <c r="B100" s="134" t="s">
        <v>3747</v>
      </c>
      <c r="C100" s="135" t="s">
        <v>3748</v>
      </c>
      <c r="D100" s="135"/>
      <c r="E100" s="135"/>
      <c r="F100" s="135"/>
      <c r="G100" s="135"/>
      <c r="H100" s="135"/>
      <c r="I100" s="135"/>
      <c r="J100" s="135"/>
      <c r="K100" s="135"/>
      <c r="L100" s="135"/>
      <c r="M100" s="135"/>
      <c r="N100" s="251"/>
    </row>
    <row r="101" spans="2:14" hidden="1" outlineLevel="1" x14ac:dyDescent="0.35">
      <c r="B101" s="134" t="s">
        <v>3749</v>
      </c>
      <c r="C101" s="135" t="s">
        <v>3750</v>
      </c>
      <c r="D101" s="135"/>
      <c r="E101" s="135"/>
      <c r="F101" s="135"/>
      <c r="G101" s="135"/>
      <c r="H101" s="135"/>
      <c r="I101" s="135"/>
      <c r="J101" s="135"/>
      <c r="K101" s="135"/>
      <c r="L101" s="135"/>
      <c r="M101" s="135"/>
      <c r="N101" s="251"/>
    </row>
    <row r="102" spans="2:14" hidden="1" outlineLevel="1" x14ac:dyDescent="0.35">
      <c r="B102" s="134" t="s">
        <v>3751</v>
      </c>
      <c r="C102" s="135" t="s">
        <v>3752</v>
      </c>
      <c r="D102" s="135"/>
      <c r="E102" s="135"/>
      <c r="F102" s="135"/>
      <c r="G102" s="135"/>
      <c r="H102" s="135"/>
      <c r="I102" s="135"/>
      <c r="J102" s="135"/>
      <c r="K102" s="135"/>
      <c r="L102" s="135"/>
      <c r="M102" s="135"/>
      <c r="N102" s="251"/>
    </row>
    <row r="103" spans="2:14" hidden="1" outlineLevel="1" x14ac:dyDescent="0.35">
      <c r="B103" s="134" t="s">
        <v>3753</v>
      </c>
      <c r="C103" s="135" t="s">
        <v>3754</v>
      </c>
      <c r="D103" s="135"/>
      <c r="E103" s="135"/>
      <c r="F103" s="135"/>
      <c r="G103" s="135"/>
      <c r="H103" s="135"/>
      <c r="I103" s="135"/>
      <c r="J103" s="135"/>
      <c r="K103" s="135"/>
      <c r="L103" s="135"/>
      <c r="M103" s="135"/>
      <c r="N103" s="251"/>
    </row>
    <row r="104" spans="2:14" hidden="1" outlineLevel="1" x14ac:dyDescent="0.35">
      <c r="B104" s="134" t="s">
        <v>3755</v>
      </c>
      <c r="C104" s="135" t="s">
        <v>3756</v>
      </c>
      <c r="D104" s="135"/>
      <c r="E104" s="135"/>
      <c r="F104" s="135"/>
      <c r="G104" s="135"/>
      <c r="H104" s="135"/>
      <c r="I104" s="135"/>
      <c r="J104" s="135"/>
      <c r="K104" s="135"/>
      <c r="L104" s="135"/>
      <c r="M104" s="135"/>
      <c r="N104" s="251"/>
    </row>
    <row r="105" spans="2:14" hidden="1" outlineLevel="1" x14ac:dyDescent="0.35">
      <c r="B105" s="134" t="s">
        <v>3757</v>
      </c>
      <c r="C105" s="135" t="s">
        <v>3758</v>
      </c>
      <c r="D105" s="135"/>
      <c r="E105" s="135"/>
      <c r="F105" s="135"/>
      <c r="G105" s="135"/>
      <c r="H105" s="135"/>
      <c r="I105" s="135"/>
      <c r="J105" s="135"/>
      <c r="K105" s="135"/>
      <c r="L105" s="135"/>
      <c r="M105" s="135"/>
      <c r="N105" s="251"/>
    </row>
    <row r="106" spans="2:14" hidden="1" outlineLevel="1" x14ac:dyDescent="0.35">
      <c r="B106" s="134" t="s">
        <v>3759</v>
      </c>
      <c r="C106" s="135" t="s">
        <v>3760</v>
      </c>
      <c r="D106" s="135"/>
      <c r="E106" s="135"/>
      <c r="F106" s="135"/>
      <c r="G106" s="135"/>
      <c r="H106" s="135"/>
      <c r="I106" s="135"/>
      <c r="J106" s="135"/>
      <c r="K106" s="135"/>
      <c r="L106" s="135"/>
      <c r="M106" s="135"/>
      <c r="N106" s="251"/>
    </row>
    <row r="107" spans="2:14" hidden="1" outlineLevel="1" x14ac:dyDescent="0.35">
      <c r="B107" s="134" t="s">
        <v>3761</v>
      </c>
      <c r="C107" s="135" t="s">
        <v>3762</v>
      </c>
      <c r="D107" s="135"/>
      <c r="E107" s="135"/>
      <c r="F107" s="135"/>
      <c r="G107" s="135"/>
      <c r="H107" s="135"/>
      <c r="I107" s="135"/>
      <c r="J107" s="135"/>
      <c r="K107" s="135"/>
      <c r="L107" s="135"/>
      <c r="M107" s="135"/>
      <c r="N107" s="251"/>
    </row>
    <row r="108" spans="2:14" hidden="1" outlineLevel="1" x14ac:dyDescent="0.35">
      <c r="B108" s="134" t="s">
        <v>3763</v>
      </c>
      <c r="C108" s="135" t="s">
        <v>3764</v>
      </c>
      <c r="D108" s="135"/>
      <c r="E108" s="135"/>
      <c r="F108" s="135"/>
      <c r="G108" s="135"/>
      <c r="H108" s="135"/>
      <c r="I108" s="135"/>
      <c r="J108" s="135"/>
      <c r="K108" s="135"/>
      <c r="L108" s="135"/>
      <c r="M108" s="135"/>
      <c r="N108" s="251"/>
    </row>
    <row r="109" spans="2:14" hidden="1" outlineLevel="1" x14ac:dyDescent="0.35">
      <c r="B109" s="134" t="s">
        <v>3765</v>
      </c>
      <c r="C109" s="135" t="s">
        <v>3766</v>
      </c>
      <c r="D109" s="135"/>
      <c r="E109" s="135"/>
      <c r="F109" s="135"/>
      <c r="G109" s="135"/>
      <c r="H109" s="135"/>
      <c r="I109" s="135"/>
      <c r="J109" s="135"/>
      <c r="K109" s="135"/>
      <c r="L109" s="135"/>
      <c r="M109" s="135"/>
      <c r="N109" s="251"/>
    </row>
    <row r="110" spans="2:14" hidden="1" outlineLevel="1" x14ac:dyDescent="0.35">
      <c r="B110" s="134" t="s">
        <v>3767</v>
      </c>
      <c r="C110" s="135" t="s">
        <v>3768</v>
      </c>
      <c r="D110" s="135"/>
      <c r="E110" s="135"/>
      <c r="F110" s="135"/>
      <c r="G110" s="135"/>
      <c r="H110" s="135"/>
      <c r="I110" s="135"/>
      <c r="J110" s="135"/>
      <c r="K110" s="135"/>
      <c r="L110" s="135"/>
      <c r="M110" s="135"/>
      <c r="N110" s="251"/>
    </row>
    <row r="111" spans="2:14" hidden="1" outlineLevel="1" x14ac:dyDescent="0.35">
      <c r="B111" s="134" t="s">
        <v>3769</v>
      </c>
      <c r="C111" s="135" t="s">
        <v>3770</v>
      </c>
      <c r="D111" s="135"/>
      <c r="E111" s="135"/>
      <c r="F111" s="135"/>
      <c r="G111" s="135"/>
      <c r="H111" s="135"/>
      <c r="I111" s="135"/>
      <c r="J111" s="135"/>
      <c r="K111" s="135"/>
      <c r="L111" s="135"/>
      <c r="M111" s="135"/>
      <c r="N111" s="251"/>
    </row>
    <row r="112" spans="2:14" hidden="1" outlineLevel="1" x14ac:dyDescent="0.35">
      <c r="B112" s="134" t="s">
        <v>3771</v>
      </c>
      <c r="C112" s="135" t="s">
        <v>3772</v>
      </c>
      <c r="D112" s="135"/>
      <c r="E112" s="135"/>
      <c r="F112" s="135"/>
      <c r="G112" s="135"/>
      <c r="H112" s="135"/>
      <c r="I112" s="135"/>
      <c r="J112" s="135"/>
      <c r="K112" s="135"/>
      <c r="L112" s="135"/>
      <c r="M112" s="135"/>
      <c r="N112" s="251"/>
    </row>
    <row r="113" spans="2:14" hidden="1" outlineLevel="1" x14ac:dyDescent="0.35">
      <c r="B113" s="134" t="s">
        <v>3773</v>
      </c>
      <c r="C113" s="135" t="s">
        <v>3774</v>
      </c>
      <c r="D113" s="135"/>
      <c r="E113" s="135"/>
      <c r="F113" s="135"/>
      <c r="G113" s="135"/>
      <c r="H113" s="135"/>
      <c r="I113" s="135"/>
      <c r="J113" s="135"/>
      <c r="K113" s="135"/>
      <c r="L113" s="135"/>
      <c r="M113" s="135"/>
      <c r="N113" s="251"/>
    </row>
    <row r="114" spans="2:14" hidden="1" outlineLevel="1" x14ac:dyDescent="0.35">
      <c r="B114" s="134" t="s">
        <v>3775</v>
      </c>
      <c r="C114" s="135" t="s">
        <v>3776</v>
      </c>
      <c r="D114" s="135"/>
      <c r="E114" s="135"/>
      <c r="F114" s="135"/>
      <c r="G114" s="135"/>
      <c r="H114" s="135"/>
      <c r="I114" s="135"/>
      <c r="J114" s="135"/>
      <c r="K114" s="135"/>
      <c r="L114" s="135"/>
      <c r="M114" s="135"/>
      <c r="N114" s="251"/>
    </row>
    <row r="115" spans="2:14" hidden="1" outlineLevel="1" x14ac:dyDescent="0.35">
      <c r="B115" s="134" t="s">
        <v>3777</v>
      </c>
      <c r="C115" s="135" t="s">
        <v>3778</v>
      </c>
      <c r="D115" s="135"/>
      <c r="E115" s="135"/>
      <c r="F115" s="135"/>
      <c r="G115" s="135"/>
      <c r="H115" s="135"/>
      <c r="I115" s="135"/>
      <c r="J115" s="135"/>
      <c r="K115" s="135"/>
      <c r="L115" s="135"/>
      <c r="M115" s="135"/>
      <c r="N115" s="251"/>
    </row>
    <row r="116" spans="2:14" hidden="1" outlineLevel="1" x14ac:dyDescent="0.35">
      <c r="B116" s="134" t="s">
        <v>3779</v>
      </c>
      <c r="C116" s="135" t="s">
        <v>3762</v>
      </c>
      <c r="D116" s="135"/>
      <c r="E116" s="135"/>
      <c r="F116" s="135"/>
      <c r="G116" s="135"/>
      <c r="H116" s="135"/>
      <c r="I116" s="135"/>
      <c r="J116" s="135"/>
      <c r="K116" s="135"/>
      <c r="L116" s="135"/>
      <c r="M116" s="135"/>
      <c r="N116" s="251"/>
    </row>
    <row r="117" spans="2:14" hidden="1" outlineLevel="1" x14ac:dyDescent="0.35">
      <c r="B117" s="134" t="s">
        <v>3780</v>
      </c>
      <c r="C117" s="135" t="s">
        <v>3781</v>
      </c>
      <c r="D117" s="135"/>
      <c r="E117" s="135"/>
      <c r="F117" s="135"/>
      <c r="G117" s="135"/>
      <c r="H117" s="135"/>
      <c r="I117" s="135"/>
      <c r="J117" s="135"/>
      <c r="K117" s="135"/>
      <c r="L117" s="135"/>
      <c r="M117" s="135"/>
      <c r="N117" s="251"/>
    </row>
    <row r="118" spans="2:14" hidden="1" outlineLevel="1" x14ac:dyDescent="0.35">
      <c r="B118" s="134" t="s">
        <v>3782</v>
      </c>
      <c r="C118" s="135" t="s">
        <v>3783</v>
      </c>
      <c r="D118" s="135"/>
      <c r="E118" s="135"/>
      <c r="F118" s="135"/>
      <c r="G118" s="135"/>
      <c r="H118" s="135"/>
      <c r="I118" s="135"/>
      <c r="J118" s="135"/>
      <c r="K118" s="135"/>
      <c r="L118" s="135"/>
      <c r="M118" s="135"/>
      <c r="N118" s="251"/>
    </row>
    <row r="119" spans="2:14" hidden="1" outlineLevel="1" x14ac:dyDescent="0.35">
      <c r="B119" s="134" t="s">
        <v>3784</v>
      </c>
      <c r="C119" s="135" t="s">
        <v>3785</v>
      </c>
      <c r="D119" s="135"/>
      <c r="E119" s="135"/>
      <c r="F119" s="135"/>
      <c r="G119" s="135"/>
      <c r="H119" s="135"/>
      <c r="I119" s="135"/>
      <c r="J119" s="135"/>
      <c r="K119" s="135"/>
      <c r="L119" s="135"/>
      <c r="M119" s="135"/>
      <c r="N119" s="251"/>
    </row>
    <row r="120" spans="2:14" hidden="1" outlineLevel="1" x14ac:dyDescent="0.35">
      <c r="B120" s="134" t="s">
        <v>3786</v>
      </c>
      <c r="C120" s="135" t="s">
        <v>3787</v>
      </c>
      <c r="D120" s="135"/>
      <c r="E120" s="135"/>
      <c r="F120" s="135"/>
      <c r="G120" s="135"/>
      <c r="H120" s="135"/>
      <c r="I120" s="135"/>
      <c r="J120" s="135"/>
      <c r="K120" s="135"/>
      <c r="L120" s="135"/>
      <c r="M120" s="135"/>
      <c r="N120" s="251"/>
    </row>
    <row r="121" spans="2:14" hidden="1" outlineLevel="1" x14ac:dyDescent="0.35">
      <c r="B121" s="134" t="s">
        <v>3788</v>
      </c>
      <c r="C121" s="135" t="s">
        <v>3789</v>
      </c>
      <c r="D121" s="135"/>
      <c r="E121" s="135"/>
      <c r="F121" s="135"/>
      <c r="G121" s="135"/>
      <c r="H121" s="135"/>
      <c r="I121" s="135"/>
      <c r="J121" s="135"/>
      <c r="K121" s="135"/>
      <c r="L121" s="135"/>
      <c r="M121" s="135"/>
      <c r="N121" s="251"/>
    </row>
    <row r="122" spans="2:14" hidden="1" outlineLevel="1" x14ac:dyDescent="0.35">
      <c r="B122" s="134" t="s">
        <v>3790</v>
      </c>
      <c r="C122" s="135" t="s">
        <v>3791</v>
      </c>
      <c r="D122" s="135"/>
      <c r="E122" s="135"/>
      <c r="F122" s="135"/>
      <c r="G122" s="135"/>
      <c r="H122" s="135"/>
      <c r="I122" s="135"/>
      <c r="J122" s="135"/>
      <c r="K122" s="135"/>
      <c r="L122" s="135"/>
      <c r="M122" s="135"/>
      <c r="N122" s="251"/>
    </row>
    <row r="123" spans="2:14" hidden="1" outlineLevel="1" x14ac:dyDescent="0.35">
      <c r="B123" s="134" t="s">
        <v>3792</v>
      </c>
      <c r="C123" s="135" t="s">
        <v>3762</v>
      </c>
      <c r="D123" s="135"/>
      <c r="E123" s="135"/>
      <c r="F123" s="135"/>
      <c r="G123" s="135"/>
      <c r="H123" s="135"/>
      <c r="I123" s="135"/>
      <c r="J123" s="135"/>
      <c r="K123" s="135"/>
      <c r="L123" s="135"/>
      <c r="M123" s="135"/>
      <c r="N123" s="251"/>
    </row>
    <row r="124" spans="2:14" hidden="1" outlineLevel="1" x14ac:dyDescent="0.35">
      <c r="B124" s="134">
        <v>2</v>
      </c>
      <c r="C124" s="135" t="s">
        <v>3793</v>
      </c>
      <c r="D124" s="135"/>
      <c r="E124" s="135"/>
      <c r="F124" s="135"/>
      <c r="G124" s="135"/>
      <c r="H124" s="135"/>
      <c r="I124" s="135"/>
      <c r="J124" s="135"/>
      <c r="K124" s="135"/>
      <c r="L124" s="135"/>
      <c r="M124" s="135"/>
      <c r="N124" s="251"/>
    </row>
    <row r="125" spans="2:14" hidden="1" outlineLevel="1" x14ac:dyDescent="0.35">
      <c r="B125" s="134" t="s">
        <v>3794</v>
      </c>
      <c r="C125" s="135" t="s">
        <v>3795</v>
      </c>
      <c r="D125" s="135"/>
      <c r="E125" s="135"/>
      <c r="F125" s="135"/>
      <c r="G125" s="135"/>
      <c r="H125" s="135"/>
      <c r="I125" s="135"/>
      <c r="J125" s="135"/>
      <c r="K125" s="135"/>
      <c r="L125" s="135"/>
      <c r="M125" s="135"/>
      <c r="N125" s="251"/>
    </row>
    <row r="126" spans="2:14" hidden="1" outlineLevel="1" x14ac:dyDescent="0.35">
      <c r="B126" s="134" t="s">
        <v>3796</v>
      </c>
      <c r="C126" s="135" t="s">
        <v>3797</v>
      </c>
      <c r="D126" s="135"/>
      <c r="E126" s="135"/>
      <c r="F126" s="135"/>
      <c r="G126" s="135"/>
      <c r="H126" s="135"/>
      <c r="I126" s="135"/>
      <c r="J126" s="135"/>
      <c r="K126" s="135"/>
      <c r="L126" s="135"/>
      <c r="M126" s="135"/>
      <c r="N126" s="251"/>
    </row>
    <row r="127" spans="2:14" hidden="1" outlineLevel="1" x14ac:dyDescent="0.35">
      <c r="B127" s="134" t="s">
        <v>3798</v>
      </c>
      <c r="C127" s="135" t="s">
        <v>3799</v>
      </c>
      <c r="D127" s="135"/>
      <c r="E127" s="135"/>
      <c r="F127" s="135"/>
      <c r="G127" s="135"/>
      <c r="H127" s="135"/>
      <c r="I127" s="135"/>
      <c r="J127" s="135"/>
      <c r="K127" s="135"/>
      <c r="L127" s="135"/>
      <c r="M127" s="135"/>
      <c r="N127" s="251"/>
    </row>
    <row r="128" spans="2:14" hidden="1" outlineLevel="1" x14ac:dyDescent="0.35">
      <c r="B128" s="134" t="s">
        <v>3800</v>
      </c>
      <c r="C128" s="135" t="s">
        <v>3801</v>
      </c>
      <c r="D128" s="135"/>
      <c r="E128" s="135"/>
      <c r="F128" s="135"/>
      <c r="G128" s="135"/>
      <c r="H128" s="135"/>
      <c r="I128" s="135"/>
      <c r="J128" s="135"/>
      <c r="K128" s="135"/>
      <c r="L128" s="135"/>
      <c r="M128" s="135"/>
      <c r="N128" s="251"/>
    </row>
    <row r="129" spans="2:14" hidden="1" outlineLevel="1" x14ac:dyDescent="0.35">
      <c r="B129" s="134" t="s">
        <v>3802</v>
      </c>
      <c r="C129" s="135" t="s">
        <v>3803</v>
      </c>
      <c r="D129" s="135"/>
      <c r="E129" s="135"/>
      <c r="F129" s="135"/>
      <c r="G129" s="135"/>
      <c r="H129" s="135"/>
      <c r="I129" s="135"/>
      <c r="J129" s="135"/>
      <c r="K129" s="135"/>
      <c r="L129" s="135"/>
      <c r="M129" s="135"/>
      <c r="N129" s="251"/>
    </row>
    <row r="130" spans="2:14" hidden="1" outlineLevel="1" x14ac:dyDescent="0.35">
      <c r="B130" s="134" t="s">
        <v>3804</v>
      </c>
      <c r="C130" s="135" t="s">
        <v>3805</v>
      </c>
      <c r="D130" s="135"/>
      <c r="E130" s="135"/>
      <c r="F130" s="135"/>
      <c r="G130" s="135"/>
      <c r="H130" s="135"/>
      <c r="I130" s="135"/>
      <c r="J130" s="135"/>
      <c r="K130" s="135"/>
      <c r="L130" s="135"/>
      <c r="M130" s="135"/>
      <c r="N130" s="251"/>
    </row>
    <row r="131" spans="2:14" hidden="1" outlineLevel="1" x14ac:dyDescent="0.35">
      <c r="B131" s="134" t="s">
        <v>3806</v>
      </c>
      <c r="C131" s="135" t="s">
        <v>3807</v>
      </c>
      <c r="D131" s="135"/>
      <c r="E131" s="135"/>
      <c r="F131" s="135"/>
      <c r="G131" s="135"/>
      <c r="H131" s="135"/>
      <c r="I131" s="135"/>
      <c r="J131" s="135"/>
      <c r="K131" s="135"/>
      <c r="L131" s="135"/>
      <c r="M131" s="135"/>
      <c r="N131" s="251"/>
    </row>
    <row r="132" spans="2:14" hidden="1" outlineLevel="1" x14ac:dyDescent="0.35">
      <c r="B132" s="134" t="s">
        <v>3808</v>
      </c>
      <c r="C132" s="135" t="s">
        <v>3809</v>
      </c>
      <c r="D132" s="135"/>
      <c r="E132" s="135"/>
      <c r="F132" s="135"/>
      <c r="G132" s="135"/>
      <c r="H132" s="135"/>
      <c r="I132" s="135"/>
      <c r="J132" s="135"/>
      <c r="K132" s="135"/>
      <c r="L132" s="135"/>
      <c r="M132" s="135"/>
      <c r="N132" s="251"/>
    </row>
    <row r="133" spans="2:14" hidden="1" outlineLevel="1" x14ac:dyDescent="0.35">
      <c r="B133" s="134" t="s">
        <v>3810</v>
      </c>
      <c r="C133" s="135" t="s">
        <v>3811</v>
      </c>
      <c r="D133" s="135"/>
      <c r="E133" s="135"/>
      <c r="F133" s="135"/>
      <c r="G133" s="135"/>
      <c r="H133" s="135"/>
      <c r="I133" s="135"/>
      <c r="J133" s="135"/>
      <c r="K133" s="135"/>
      <c r="L133" s="135"/>
      <c r="M133" s="135"/>
      <c r="N133" s="251"/>
    </row>
    <row r="134" spans="2:14" hidden="1" outlineLevel="1" x14ac:dyDescent="0.35">
      <c r="B134" s="134" t="s">
        <v>3812</v>
      </c>
      <c r="C134" s="135" t="s">
        <v>3813</v>
      </c>
      <c r="D134" s="135"/>
      <c r="E134" s="135"/>
      <c r="F134" s="135"/>
      <c r="G134" s="135"/>
      <c r="H134" s="135"/>
      <c r="I134" s="135"/>
      <c r="J134" s="135"/>
      <c r="K134" s="135"/>
      <c r="L134" s="135"/>
      <c r="M134" s="135"/>
      <c r="N134" s="251"/>
    </row>
    <row r="135" spans="2:14" hidden="1" outlineLevel="1" x14ac:dyDescent="0.35">
      <c r="B135" s="134" t="s">
        <v>3814</v>
      </c>
      <c r="C135" s="135" t="s">
        <v>3762</v>
      </c>
      <c r="D135" s="135"/>
      <c r="E135" s="135"/>
      <c r="F135" s="135"/>
      <c r="G135" s="135"/>
      <c r="H135" s="135"/>
      <c r="I135" s="135"/>
      <c r="J135" s="135"/>
      <c r="K135" s="135"/>
      <c r="L135" s="135"/>
      <c r="M135" s="135"/>
      <c r="N135" s="251"/>
    </row>
    <row r="136" spans="2:14" hidden="1" outlineLevel="1" x14ac:dyDescent="0.35">
      <c r="B136" s="134" t="s">
        <v>3815</v>
      </c>
      <c r="C136" s="135" t="s">
        <v>3816</v>
      </c>
      <c r="D136" s="135"/>
      <c r="E136" s="135"/>
      <c r="F136" s="135"/>
      <c r="G136" s="135"/>
      <c r="H136" s="135"/>
      <c r="I136" s="135"/>
      <c r="J136" s="135"/>
      <c r="K136" s="135"/>
      <c r="L136" s="135"/>
      <c r="M136" s="135"/>
      <c r="N136" s="251"/>
    </row>
    <row r="137" spans="2:14" hidden="1" outlineLevel="1" x14ac:dyDescent="0.35">
      <c r="B137" s="134" t="s">
        <v>3817</v>
      </c>
      <c r="C137" s="135" t="s">
        <v>3797</v>
      </c>
      <c r="D137" s="135"/>
      <c r="E137" s="135"/>
      <c r="F137" s="135"/>
      <c r="G137" s="135"/>
      <c r="H137" s="135"/>
      <c r="I137" s="135"/>
      <c r="J137" s="135"/>
      <c r="K137" s="135"/>
      <c r="L137" s="135"/>
      <c r="M137" s="135"/>
      <c r="N137" s="251"/>
    </row>
    <row r="138" spans="2:14" hidden="1" outlineLevel="1" x14ac:dyDescent="0.35">
      <c r="B138" s="134" t="s">
        <v>3818</v>
      </c>
      <c r="C138" s="135" t="s">
        <v>3799</v>
      </c>
      <c r="D138" s="135"/>
      <c r="E138" s="135"/>
      <c r="F138" s="135"/>
      <c r="G138" s="135"/>
      <c r="H138" s="135"/>
      <c r="I138" s="135"/>
      <c r="J138" s="135"/>
      <c r="K138" s="135"/>
      <c r="L138" s="135"/>
      <c r="M138" s="135"/>
      <c r="N138" s="251"/>
    </row>
    <row r="139" spans="2:14" hidden="1" outlineLevel="1" x14ac:dyDescent="0.35">
      <c r="B139" s="134" t="s">
        <v>3819</v>
      </c>
      <c r="C139" s="135" t="s">
        <v>3820</v>
      </c>
      <c r="D139" s="135"/>
      <c r="E139" s="135"/>
      <c r="F139" s="135"/>
      <c r="G139" s="135"/>
      <c r="H139" s="135"/>
      <c r="I139" s="135"/>
      <c r="J139" s="135"/>
      <c r="K139" s="135"/>
      <c r="L139" s="135"/>
      <c r="M139" s="135"/>
      <c r="N139" s="251"/>
    </row>
    <row r="140" spans="2:14" hidden="1" outlineLevel="1" x14ac:dyDescent="0.35">
      <c r="B140" s="134" t="s">
        <v>3821</v>
      </c>
      <c r="C140" s="135" t="s">
        <v>3822</v>
      </c>
      <c r="D140" s="135"/>
      <c r="E140" s="135"/>
      <c r="F140" s="135"/>
      <c r="G140" s="135"/>
      <c r="H140" s="135"/>
      <c r="I140" s="135"/>
      <c r="J140" s="135"/>
      <c r="K140" s="135"/>
      <c r="L140" s="135"/>
      <c r="M140" s="135"/>
      <c r="N140" s="251"/>
    </row>
    <row r="141" spans="2:14" hidden="1" outlineLevel="1" x14ac:dyDescent="0.35">
      <c r="B141" s="134" t="s">
        <v>3823</v>
      </c>
      <c r="C141" s="135" t="s">
        <v>3762</v>
      </c>
      <c r="D141" s="135"/>
      <c r="E141" s="135"/>
      <c r="F141" s="135"/>
      <c r="G141" s="135"/>
      <c r="H141" s="135"/>
      <c r="I141" s="135"/>
      <c r="J141" s="135"/>
      <c r="K141" s="135"/>
      <c r="L141" s="135"/>
      <c r="M141" s="135"/>
      <c r="N141" s="251"/>
    </row>
    <row r="142" spans="2:14" hidden="1" outlineLevel="1" x14ac:dyDescent="0.35">
      <c r="B142" s="134" t="s">
        <v>3824</v>
      </c>
      <c r="C142" s="135" t="s">
        <v>3825</v>
      </c>
      <c r="D142" s="135"/>
      <c r="E142" s="135"/>
      <c r="F142" s="135"/>
      <c r="G142" s="135"/>
      <c r="H142" s="135"/>
      <c r="I142" s="135"/>
      <c r="J142" s="135"/>
      <c r="K142" s="135"/>
      <c r="L142" s="135"/>
      <c r="M142" s="135"/>
      <c r="N142" s="251"/>
    </row>
    <row r="143" spans="2:14" hidden="1" outlineLevel="1" x14ac:dyDescent="0.35">
      <c r="B143" s="134" t="s">
        <v>3826</v>
      </c>
      <c r="C143" s="135" t="s">
        <v>3827</v>
      </c>
      <c r="D143" s="135"/>
      <c r="E143" s="135"/>
      <c r="F143" s="135"/>
      <c r="G143" s="135"/>
      <c r="H143" s="135"/>
      <c r="I143" s="135"/>
      <c r="J143" s="135"/>
      <c r="K143" s="135"/>
      <c r="L143" s="135"/>
      <c r="M143" s="135"/>
      <c r="N143" s="251"/>
    </row>
    <row r="144" spans="2:14" hidden="1" outlineLevel="1" x14ac:dyDescent="0.35">
      <c r="B144" s="134" t="s">
        <v>3828</v>
      </c>
      <c r="C144" s="135" t="s">
        <v>3829</v>
      </c>
      <c r="D144" s="135"/>
      <c r="E144" s="135"/>
      <c r="F144" s="135"/>
      <c r="G144" s="135"/>
      <c r="H144" s="135"/>
      <c r="I144" s="135"/>
      <c r="J144" s="135"/>
      <c r="K144" s="135"/>
      <c r="L144" s="135"/>
      <c r="M144" s="135"/>
      <c r="N144" s="251"/>
    </row>
    <row r="145" spans="2:14" hidden="1" outlineLevel="1" x14ac:dyDescent="0.35">
      <c r="B145" s="134" t="s">
        <v>3830</v>
      </c>
      <c r="C145" s="135" t="s">
        <v>3831</v>
      </c>
      <c r="D145" s="135"/>
      <c r="E145" s="135"/>
      <c r="F145" s="135"/>
      <c r="G145" s="135"/>
      <c r="H145" s="135"/>
      <c r="I145" s="135"/>
      <c r="J145" s="135"/>
      <c r="K145" s="135"/>
      <c r="L145" s="135"/>
      <c r="M145" s="135"/>
      <c r="N145" s="251"/>
    </row>
    <row r="146" spans="2:14" hidden="1" outlineLevel="1" x14ac:dyDescent="0.35">
      <c r="B146" s="134" t="s">
        <v>3832</v>
      </c>
      <c r="C146" s="135" t="s">
        <v>3820</v>
      </c>
      <c r="D146" s="135"/>
      <c r="E146" s="135"/>
      <c r="F146" s="135"/>
      <c r="G146" s="135"/>
      <c r="H146" s="135"/>
      <c r="I146" s="135"/>
      <c r="J146" s="135"/>
      <c r="K146" s="135"/>
      <c r="L146" s="135"/>
      <c r="M146" s="135"/>
      <c r="N146" s="251"/>
    </row>
    <row r="147" spans="2:14" hidden="1" outlineLevel="1" x14ac:dyDescent="0.35">
      <c r="B147" s="134" t="s">
        <v>3833</v>
      </c>
      <c r="C147" s="135" t="s">
        <v>3822</v>
      </c>
      <c r="D147" s="135"/>
      <c r="E147" s="135"/>
      <c r="F147" s="135"/>
      <c r="G147" s="135"/>
      <c r="H147" s="135"/>
      <c r="I147" s="135"/>
      <c r="J147" s="135"/>
      <c r="K147" s="135"/>
      <c r="L147" s="135"/>
      <c r="M147" s="135"/>
      <c r="N147" s="251"/>
    </row>
    <row r="148" spans="2:14" hidden="1" outlineLevel="1" x14ac:dyDescent="0.35">
      <c r="B148" s="134" t="s">
        <v>3834</v>
      </c>
      <c r="C148" s="135" t="s">
        <v>3762</v>
      </c>
      <c r="D148" s="135"/>
      <c r="E148" s="135"/>
      <c r="F148" s="135"/>
      <c r="G148" s="135"/>
      <c r="H148" s="135"/>
      <c r="I148" s="135"/>
      <c r="J148" s="135"/>
      <c r="K148" s="135"/>
      <c r="L148" s="135"/>
      <c r="M148" s="135"/>
      <c r="N148" s="251"/>
    </row>
    <row r="149" spans="2:14" hidden="1" outlineLevel="1" x14ac:dyDescent="0.35">
      <c r="B149" s="134" t="s">
        <v>3835</v>
      </c>
      <c r="C149" s="135" t="s">
        <v>3836</v>
      </c>
      <c r="D149" s="135"/>
      <c r="E149" s="135"/>
      <c r="F149" s="135"/>
      <c r="G149" s="135"/>
      <c r="H149" s="135"/>
      <c r="I149" s="135"/>
      <c r="J149" s="135"/>
      <c r="K149" s="135"/>
      <c r="L149" s="135"/>
      <c r="M149" s="135"/>
      <c r="N149" s="251"/>
    </row>
    <row r="150" spans="2:14" hidden="1" outlineLevel="1" x14ac:dyDescent="0.35">
      <c r="B150" s="134" t="s">
        <v>3837</v>
      </c>
      <c r="C150" s="135" t="s">
        <v>3838</v>
      </c>
      <c r="D150" s="135"/>
      <c r="E150" s="135"/>
      <c r="F150" s="135"/>
      <c r="G150" s="135"/>
      <c r="H150" s="135"/>
      <c r="I150" s="135"/>
      <c r="J150" s="135"/>
      <c r="K150" s="135"/>
      <c r="L150" s="135"/>
      <c r="M150" s="135"/>
      <c r="N150" s="251"/>
    </row>
    <row r="151" spans="2:14" hidden="1" outlineLevel="1" x14ac:dyDescent="0.35">
      <c r="B151" s="134" t="s">
        <v>3839</v>
      </c>
      <c r="C151" s="135" t="s">
        <v>3840</v>
      </c>
      <c r="D151" s="135"/>
      <c r="E151" s="135"/>
      <c r="F151" s="135"/>
      <c r="G151" s="135"/>
      <c r="H151" s="135"/>
      <c r="I151" s="135"/>
      <c r="J151" s="135"/>
      <c r="K151" s="135"/>
      <c r="L151" s="135"/>
      <c r="M151" s="135"/>
      <c r="N151" s="251"/>
    </row>
    <row r="152" spans="2:14" hidden="1" outlineLevel="1" x14ac:dyDescent="0.35">
      <c r="B152" s="134" t="s">
        <v>3841</v>
      </c>
      <c r="C152" s="135" t="s">
        <v>3822</v>
      </c>
      <c r="D152" s="135"/>
      <c r="E152" s="135"/>
      <c r="F152" s="135"/>
      <c r="G152" s="135"/>
      <c r="H152" s="135"/>
      <c r="I152" s="135"/>
      <c r="J152" s="135"/>
      <c r="K152" s="135"/>
      <c r="L152" s="135"/>
      <c r="M152" s="135"/>
      <c r="N152" s="251"/>
    </row>
    <row r="153" spans="2:14" hidden="1" outlineLevel="1" x14ac:dyDescent="0.35">
      <c r="B153" s="134" t="s">
        <v>3842</v>
      </c>
      <c r="C153" s="135" t="s">
        <v>3762</v>
      </c>
      <c r="D153" s="135"/>
      <c r="E153" s="135"/>
      <c r="F153" s="135"/>
      <c r="G153" s="135"/>
      <c r="H153" s="135"/>
      <c r="I153" s="135"/>
      <c r="J153" s="135"/>
      <c r="K153" s="135"/>
      <c r="L153" s="135"/>
      <c r="M153" s="135"/>
      <c r="N153" s="251"/>
    </row>
    <row r="154" spans="2:14" hidden="1" outlineLevel="1" x14ac:dyDescent="0.35">
      <c r="B154" s="134" t="s">
        <v>3843</v>
      </c>
      <c r="C154" s="135" t="s">
        <v>3844</v>
      </c>
      <c r="D154" s="135"/>
      <c r="E154" s="135"/>
      <c r="F154" s="135"/>
      <c r="G154" s="135"/>
      <c r="H154" s="135"/>
      <c r="I154" s="135"/>
      <c r="J154" s="135"/>
      <c r="K154" s="135"/>
      <c r="L154" s="135"/>
      <c r="M154" s="135"/>
      <c r="N154" s="251"/>
    </row>
    <row r="155" spans="2:14" hidden="1" outlineLevel="1" x14ac:dyDescent="0.35">
      <c r="B155" s="134" t="s">
        <v>3845</v>
      </c>
      <c r="C155" s="135" t="s">
        <v>3820</v>
      </c>
      <c r="D155" s="135"/>
      <c r="E155" s="135"/>
      <c r="F155" s="135"/>
      <c r="G155" s="135"/>
      <c r="H155" s="135"/>
      <c r="I155" s="135"/>
      <c r="J155" s="135"/>
      <c r="K155" s="135"/>
      <c r="L155" s="135"/>
      <c r="M155" s="135"/>
      <c r="N155" s="251"/>
    </row>
    <row r="156" spans="2:14" hidden="1" outlineLevel="1" x14ac:dyDescent="0.35">
      <c r="B156" s="134" t="s">
        <v>3846</v>
      </c>
      <c r="C156" s="135" t="s">
        <v>3822</v>
      </c>
      <c r="D156" s="135"/>
      <c r="E156" s="135"/>
      <c r="F156" s="135"/>
      <c r="G156" s="135"/>
      <c r="H156" s="135"/>
      <c r="I156" s="135"/>
      <c r="J156" s="135"/>
      <c r="K156" s="135"/>
      <c r="L156" s="135"/>
      <c r="M156" s="135"/>
      <c r="N156" s="251"/>
    </row>
    <row r="157" spans="2:14" hidden="1" outlineLevel="1" x14ac:dyDescent="0.35">
      <c r="B157" s="134" t="s">
        <v>3847</v>
      </c>
      <c r="C157" s="135" t="s">
        <v>3762</v>
      </c>
      <c r="D157" s="135"/>
      <c r="E157" s="135"/>
      <c r="F157" s="135"/>
      <c r="G157" s="135"/>
      <c r="H157" s="135"/>
      <c r="I157" s="135"/>
      <c r="J157" s="135"/>
      <c r="K157" s="135"/>
      <c r="L157" s="135"/>
      <c r="M157" s="135"/>
      <c r="N157" s="251"/>
    </row>
    <row r="158" spans="2:14" hidden="1" outlineLevel="1" x14ac:dyDescent="0.35">
      <c r="B158" s="134" t="s">
        <v>3848</v>
      </c>
      <c r="C158" s="135" t="s">
        <v>3849</v>
      </c>
      <c r="D158" s="135"/>
      <c r="E158" s="135"/>
      <c r="F158" s="135"/>
      <c r="G158" s="135"/>
      <c r="H158" s="135"/>
      <c r="I158" s="135"/>
      <c r="J158" s="135"/>
      <c r="K158" s="135"/>
      <c r="L158" s="135"/>
      <c r="M158" s="135"/>
      <c r="N158" s="251"/>
    </row>
    <row r="159" spans="2:14" hidden="1" outlineLevel="1" x14ac:dyDescent="0.35">
      <c r="B159" s="134" t="s">
        <v>3850</v>
      </c>
      <c r="C159" s="135" t="s">
        <v>3820</v>
      </c>
      <c r="D159" s="135"/>
      <c r="E159" s="135"/>
      <c r="F159" s="135"/>
      <c r="G159" s="135"/>
      <c r="H159" s="135"/>
      <c r="I159" s="135"/>
      <c r="J159" s="135"/>
      <c r="K159" s="135"/>
      <c r="L159" s="135"/>
      <c r="M159" s="135"/>
      <c r="N159" s="251"/>
    </row>
    <row r="160" spans="2:14" hidden="1" outlineLevel="1" x14ac:dyDescent="0.35">
      <c r="B160" s="134" t="s">
        <v>3851</v>
      </c>
      <c r="C160" s="135" t="s">
        <v>3829</v>
      </c>
      <c r="D160" s="135"/>
      <c r="E160" s="135"/>
      <c r="F160" s="135"/>
      <c r="G160" s="135"/>
      <c r="H160" s="135"/>
      <c r="I160" s="135"/>
      <c r="J160" s="135"/>
      <c r="K160" s="135"/>
      <c r="L160" s="135"/>
      <c r="M160" s="135"/>
      <c r="N160" s="251"/>
    </row>
    <row r="161" spans="2:14" hidden="1" outlineLevel="1" x14ac:dyDescent="0.35">
      <c r="B161" s="134" t="s">
        <v>3852</v>
      </c>
      <c r="C161" s="135" t="s">
        <v>3822</v>
      </c>
      <c r="D161" s="135"/>
      <c r="E161" s="135"/>
      <c r="F161" s="135"/>
      <c r="G161" s="135"/>
      <c r="H161" s="135"/>
      <c r="I161" s="135"/>
      <c r="J161" s="135"/>
      <c r="K161" s="135"/>
      <c r="L161" s="135"/>
      <c r="M161" s="135"/>
      <c r="N161" s="251"/>
    </row>
    <row r="162" spans="2:14" hidden="1" outlineLevel="1" x14ac:dyDescent="0.35">
      <c r="B162" s="134" t="s">
        <v>3853</v>
      </c>
      <c r="C162" s="135" t="s">
        <v>3762</v>
      </c>
      <c r="D162" s="135"/>
      <c r="E162" s="135"/>
      <c r="F162" s="135"/>
      <c r="G162" s="135"/>
      <c r="H162" s="135"/>
      <c r="I162" s="135"/>
      <c r="J162" s="135"/>
      <c r="K162" s="135"/>
      <c r="L162" s="135"/>
      <c r="M162" s="135"/>
      <c r="N162" s="251"/>
    </row>
    <row r="163" spans="2:14" hidden="1" outlineLevel="1" x14ac:dyDescent="0.35">
      <c r="B163" s="134" t="s">
        <v>3854</v>
      </c>
      <c r="C163" s="135" t="s">
        <v>3855</v>
      </c>
      <c r="D163" s="135"/>
      <c r="E163" s="135"/>
      <c r="F163" s="135"/>
      <c r="G163" s="135"/>
      <c r="H163" s="135"/>
      <c r="I163" s="135"/>
      <c r="J163" s="135"/>
      <c r="K163" s="135"/>
      <c r="L163" s="135"/>
      <c r="M163" s="135"/>
      <c r="N163" s="251"/>
    </row>
    <row r="164" spans="2:14" hidden="1" outlineLevel="1" x14ac:dyDescent="0.35">
      <c r="B164" s="134" t="s">
        <v>3856</v>
      </c>
      <c r="C164" s="135" t="s">
        <v>3857</v>
      </c>
      <c r="D164" s="135"/>
      <c r="E164" s="135"/>
      <c r="F164" s="135"/>
      <c r="G164" s="135"/>
      <c r="H164" s="135"/>
      <c r="I164" s="135"/>
      <c r="J164" s="135"/>
      <c r="K164" s="135"/>
      <c r="L164" s="135"/>
      <c r="M164" s="135"/>
      <c r="N164" s="251"/>
    </row>
    <row r="165" spans="2:14" hidden="1" outlineLevel="1" x14ac:dyDescent="0.35">
      <c r="B165" s="134" t="s">
        <v>3858</v>
      </c>
      <c r="C165" s="135" t="s">
        <v>3859</v>
      </c>
      <c r="D165" s="135"/>
      <c r="E165" s="135"/>
      <c r="F165" s="135"/>
      <c r="G165" s="135"/>
      <c r="H165" s="135"/>
      <c r="I165" s="135"/>
      <c r="J165" s="135"/>
      <c r="K165" s="135"/>
      <c r="L165" s="135"/>
      <c r="M165" s="135"/>
      <c r="N165" s="251"/>
    </row>
    <row r="166" spans="2:14" hidden="1" outlineLevel="1" x14ac:dyDescent="0.35">
      <c r="B166" s="134" t="s">
        <v>3860</v>
      </c>
      <c r="C166" s="135" t="s">
        <v>3861</v>
      </c>
      <c r="D166" s="135"/>
      <c r="E166" s="135"/>
      <c r="F166" s="135"/>
      <c r="G166" s="135"/>
      <c r="H166" s="135"/>
      <c r="I166" s="135"/>
      <c r="J166" s="135"/>
      <c r="K166" s="135"/>
      <c r="L166" s="135"/>
      <c r="M166" s="135"/>
      <c r="N166" s="251"/>
    </row>
    <row r="167" spans="2:14" hidden="1" outlineLevel="1" x14ac:dyDescent="0.35">
      <c r="B167" s="134" t="s">
        <v>3862</v>
      </c>
      <c r="C167" s="135" t="s">
        <v>3820</v>
      </c>
      <c r="D167" s="135"/>
      <c r="E167" s="135"/>
      <c r="F167" s="135"/>
      <c r="G167" s="135"/>
      <c r="H167" s="135"/>
      <c r="I167" s="135"/>
      <c r="J167" s="135"/>
      <c r="K167" s="135"/>
      <c r="L167" s="135"/>
      <c r="M167" s="135"/>
      <c r="N167" s="251"/>
    </row>
    <row r="168" spans="2:14" hidden="1" outlineLevel="1" x14ac:dyDescent="0.35">
      <c r="B168" s="134" t="s">
        <v>3863</v>
      </c>
      <c r="C168" s="135" t="s">
        <v>3822</v>
      </c>
      <c r="D168" s="135"/>
      <c r="E168" s="135"/>
      <c r="F168" s="135"/>
      <c r="G168" s="135"/>
      <c r="H168" s="135"/>
      <c r="I168" s="135"/>
      <c r="J168" s="135"/>
      <c r="K168" s="135"/>
      <c r="L168" s="135"/>
      <c r="M168" s="135"/>
      <c r="N168" s="251"/>
    </row>
    <row r="169" spans="2:14" hidden="1" outlineLevel="1" x14ac:dyDescent="0.35">
      <c r="B169" s="134" t="s">
        <v>3864</v>
      </c>
      <c r="C169" s="135" t="s">
        <v>3762</v>
      </c>
      <c r="D169" s="135"/>
      <c r="E169" s="135"/>
      <c r="F169" s="135"/>
      <c r="G169" s="135"/>
      <c r="H169" s="135"/>
      <c r="I169" s="135"/>
      <c r="J169" s="135"/>
      <c r="K169" s="135"/>
      <c r="L169" s="135"/>
      <c r="M169" s="135"/>
      <c r="N169" s="251"/>
    </row>
    <row r="170" spans="2:14" hidden="1" outlineLevel="1" x14ac:dyDescent="0.35">
      <c r="B170" s="134">
        <v>3</v>
      </c>
      <c r="C170" s="135" t="s">
        <v>3865</v>
      </c>
      <c r="D170" s="135"/>
      <c r="E170" s="135"/>
      <c r="F170" s="135"/>
      <c r="G170" s="135"/>
      <c r="H170" s="135"/>
      <c r="I170" s="135"/>
      <c r="J170" s="135"/>
      <c r="K170" s="135"/>
      <c r="L170" s="135"/>
      <c r="M170" s="135"/>
      <c r="N170" s="251"/>
    </row>
    <row r="171" spans="2:14" hidden="1" outlineLevel="1" x14ac:dyDescent="0.35">
      <c r="B171" s="134" t="s">
        <v>3866</v>
      </c>
      <c r="C171" s="135" t="s">
        <v>3867</v>
      </c>
      <c r="D171" s="135"/>
      <c r="E171" s="135"/>
      <c r="F171" s="135"/>
      <c r="G171" s="135"/>
      <c r="H171" s="135"/>
      <c r="I171" s="135"/>
      <c r="J171" s="135"/>
      <c r="K171" s="135"/>
      <c r="L171" s="135"/>
      <c r="M171" s="135"/>
      <c r="N171" s="251"/>
    </row>
    <row r="172" spans="2:14" hidden="1" outlineLevel="1" x14ac:dyDescent="0.35">
      <c r="B172" s="134" t="s">
        <v>3868</v>
      </c>
      <c r="C172" s="135" t="s">
        <v>3869</v>
      </c>
      <c r="D172" s="135"/>
      <c r="E172" s="135"/>
      <c r="F172" s="135"/>
      <c r="G172" s="135"/>
      <c r="H172" s="135"/>
      <c r="I172" s="135"/>
      <c r="J172" s="135"/>
      <c r="K172" s="135"/>
      <c r="L172" s="135"/>
      <c r="M172" s="135"/>
      <c r="N172" s="251"/>
    </row>
    <row r="173" spans="2:14" hidden="1" outlineLevel="1" x14ac:dyDescent="0.35">
      <c r="B173" s="134" t="s">
        <v>3870</v>
      </c>
      <c r="C173" s="135" t="s">
        <v>3871</v>
      </c>
      <c r="D173" s="135"/>
      <c r="E173" s="135"/>
      <c r="F173" s="135"/>
      <c r="G173" s="135"/>
      <c r="H173" s="135"/>
      <c r="I173" s="135"/>
      <c r="J173" s="135"/>
      <c r="K173" s="135"/>
      <c r="L173" s="135"/>
      <c r="M173" s="135"/>
      <c r="N173" s="251"/>
    </row>
    <row r="174" spans="2:14" hidden="1" outlineLevel="1" x14ac:dyDescent="0.35">
      <c r="B174" s="134" t="s">
        <v>3675</v>
      </c>
      <c r="C174" s="135" t="s">
        <v>3676</v>
      </c>
      <c r="D174" s="135"/>
      <c r="E174" s="135"/>
      <c r="F174" s="135"/>
      <c r="G174" s="135"/>
      <c r="H174" s="135"/>
      <c r="I174" s="135"/>
      <c r="J174" s="135"/>
      <c r="K174" s="135"/>
      <c r="L174" s="135"/>
      <c r="M174" s="135"/>
      <c r="N174" s="251"/>
    </row>
    <row r="175" spans="2:14" hidden="1" outlineLevel="1" x14ac:dyDescent="0.35">
      <c r="B175" s="134" t="s">
        <v>3872</v>
      </c>
      <c r="C175" s="135" t="s">
        <v>3762</v>
      </c>
      <c r="D175" s="135"/>
      <c r="E175" s="135"/>
      <c r="F175" s="135"/>
      <c r="G175" s="135"/>
      <c r="H175" s="135"/>
      <c r="I175" s="135"/>
      <c r="J175" s="135"/>
      <c r="K175" s="135"/>
      <c r="L175" s="135"/>
      <c r="M175" s="135"/>
      <c r="N175" s="251"/>
    </row>
    <row r="176" spans="2:14" hidden="1" outlineLevel="1" x14ac:dyDescent="0.35">
      <c r="B176" s="134" t="s">
        <v>3873</v>
      </c>
      <c r="C176" s="135" t="s">
        <v>3874</v>
      </c>
      <c r="D176" s="135"/>
      <c r="E176" s="135"/>
      <c r="F176" s="135"/>
      <c r="G176" s="135"/>
      <c r="H176" s="135"/>
      <c r="I176" s="135"/>
      <c r="J176" s="135"/>
      <c r="K176" s="135"/>
      <c r="L176" s="135"/>
      <c r="M176" s="135"/>
      <c r="N176" s="251"/>
    </row>
    <row r="177" spans="2:14" hidden="1" outlineLevel="1" x14ac:dyDescent="0.35">
      <c r="B177" s="134" t="s">
        <v>3875</v>
      </c>
      <c r="C177" s="135" t="s">
        <v>3876</v>
      </c>
      <c r="D177" s="135"/>
      <c r="E177" s="135"/>
      <c r="F177" s="135"/>
      <c r="G177" s="135"/>
      <c r="H177" s="135"/>
      <c r="I177" s="135"/>
      <c r="J177" s="135"/>
      <c r="K177" s="135"/>
      <c r="L177" s="135"/>
      <c r="M177" s="135"/>
      <c r="N177" s="251"/>
    </row>
    <row r="178" spans="2:14" hidden="1" outlineLevel="1" x14ac:dyDescent="0.35">
      <c r="B178" s="134" t="s">
        <v>3877</v>
      </c>
      <c r="C178" s="135" t="s">
        <v>3878</v>
      </c>
      <c r="D178" s="135"/>
      <c r="E178" s="135"/>
      <c r="F178" s="135"/>
      <c r="G178" s="135"/>
      <c r="H178" s="135"/>
      <c r="I178" s="135"/>
      <c r="J178" s="135"/>
      <c r="K178" s="135"/>
      <c r="L178" s="135"/>
      <c r="M178" s="135"/>
      <c r="N178" s="251"/>
    </row>
    <row r="179" spans="2:14" hidden="1" outlineLevel="1" x14ac:dyDescent="0.35">
      <c r="B179" s="134" t="s">
        <v>3879</v>
      </c>
      <c r="C179" s="135" t="s">
        <v>3880</v>
      </c>
      <c r="D179" s="135"/>
      <c r="E179" s="135"/>
      <c r="F179" s="135"/>
      <c r="G179" s="135"/>
      <c r="H179" s="135"/>
      <c r="I179" s="135"/>
      <c r="J179" s="135"/>
      <c r="K179" s="135"/>
      <c r="L179" s="135"/>
      <c r="M179" s="135"/>
      <c r="N179" s="251"/>
    </row>
    <row r="180" spans="2:14" hidden="1" outlineLevel="1" x14ac:dyDescent="0.35">
      <c r="B180" s="134" t="s">
        <v>3881</v>
      </c>
      <c r="C180" s="135" t="s">
        <v>3882</v>
      </c>
      <c r="D180" s="135"/>
      <c r="E180" s="135"/>
      <c r="F180" s="135"/>
      <c r="G180" s="135"/>
      <c r="H180" s="135"/>
      <c r="I180" s="135"/>
      <c r="J180" s="135"/>
      <c r="K180" s="135"/>
      <c r="L180" s="135"/>
      <c r="M180" s="135"/>
      <c r="N180" s="251"/>
    </row>
    <row r="181" spans="2:14" hidden="1" outlineLevel="1" x14ac:dyDescent="0.35">
      <c r="B181" s="134" t="s">
        <v>3883</v>
      </c>
      <c r="C181" s="135" t="s">
        <v>3884</v>
      </c>
      <c r="D181" s="135"/>
      <c r="E181" s="135"/>
      <c r="F181" s="135"/>
      <c r="G181" s="135"/>
      <c r="H181" s="135"/>
      <c r="I181" s="135"/>
      <c r="J181" s="135"/>
      <c r="K181" s="135"/>
      <c r="L181" s="135"/>
      <c r="M181" s="135"/>
      <c r="N181" s="251"/>
    </row>
    <row r="182" spans="2:14" hidden="1" outlineLevel="1" x14ac:dyDescent="0.35">
      <c r="B182" s="134" t="s">
        <v>3885</v>
      </c>
      <c r="C182" s="135" t="s">
        <v>3886</v>
      </c>
      <c r="D182" s="135"/>
      <c r="E182" s="135"/>
      <c r="F182" s="135"/>
      <c r="G182" s="135"/>
      <c r="H182" s="135"/>
      <c r="I182" s="135"/>
      <c r="J182" s="135"/>
      <c r="K182" s="135"/>
      <c r="L182" s="135"/>
      <c r="M182" s="135"/>
      <c r="N182" s="251"/>
    </row>
    <row r="183" spans="2:14" hidden="1" outlineLevel="1" x14ac:dyDescent="0.35">
      <c r="B183" s="134" t="s">
        <v>3887</v>
      </c>
      <c r="C183" s="135" t="s">
        <v>3888</v>
      </c>
      <c r="D183" s="135"/>
      <c r="E183" s="135"/>
      <c r="F183" s="135"/>
      <c r="G183" s="135"/>
      <c r="H183" s="135"/>
      <c r="I183" s="135"/>
      <c r="J183" s="135"/>
      <c r="K183" s="135"/>
      <c r="L183" s="135"/>
      <c r="M183" s="135"/>
      <c r="N183" s="251"/>
    </row>
    <row r="184" spans="2:14" hidden="1" outlineLevel="1" x14ac:dyDescent="0.35">
      <c r="B184" s="134" t="s">
        <v>3889</v>
      </c>
      <c r="C184" s="135" t="s">
        <v>3890</v>
      </c>
      <c r="D184" s="135"/>
      <c r="E184" s="135"/>
      <c r="F184" s="135"/>
      <c r="G184" s="135"/>
      <c r="H184" s="135"/>
      <c r="I184" s="135"/>
      <c r="J184" s="135"/>
      <c r="K184" s="135"/>
      <c r="L184" s="135"/>
      <c r="M184" s="135"/>
      <c r="N184" s="251"/>
    </row>
    <row r="185" spans="2:14" hidden="1" outlineLevel="1" x14ac:dyDescent="0.35">
      <c r="B185" s="134" t="s">
        <v>3891</v>
      </c>
      <c r="C185" s="135" t="s">
        <v>3892</v>
      </c>
      <c r="D185" s="135"/>
      <c r="E185" s="135"/>
      <c r="F185" s="135"/>
      <c r="G185" s="135"/>
      <c r="H185" s="135"/>
      <c r="I185" s="135"/>
      <c r="J185" s="135"/>
      <c r="K185" s="135"/>
      <c r="L185" s="135"/>
      <c r="M185" s="135"/>
      <c r="N185" s="251"/>
    </row>
    <row r="186" spans="2:14" hidden="1" outlineLevel="1" x14ac:dyDescent="0.35">
      <c r="B186" s="134" t="s">
        <v>3893</v>
      </c>
      <c r="C186" s="135" t="s">
        <v>3894</v>
      </c>
      <c r="D186" s="135"/>
      <c r="E186" s="135"/>
      <c r="F186" s="135"/>
      <c r="G186" s="135"/>
      <c r="H186" s="135"/>
      <c r="I186" s="135"/>
      <c r="J186" s="135"/>
      <c r="K186" s="135"/>
      <c r="L186" s="135"/>
      <c r="M186" s="135"/>
      <c r="N186" s="251"/>
    </row>
    <row r="187" spans="2:14" hidden="1" outlineLevel="1" x14ac:dyDescent="0.35">
      <c r="B187" s="134" t="s">
        <v>3895</v>
      </c>
      <c r="C187" s="135" t="s">
        <v>3896</v>
      </c>
      <c r="D187" s="135"/>
      <c r="E187" s="135"/>
      <c r="F187" s="135"/>
      <c r="G187" s="135"/>
      <c r="H187" s="135"/>
      <c r="I187" s="135"/>
      <c r="J187" s="135"/>
      <c r="K187" s="135"/>
      <c r="L187" s="135"/>
      <c r="M187" s="135"/>
      <c r="N187" s="251"/>
    </row>
    <row r="188" spans="2:14" hidden="1" outlineLevel="1" x14ac:dyDescent="0.35">
      <c r="B188" s="134" t="s">
        <v>3897</v>
      </c>
      <c r="C188" s="135" t="s">
        <v>3898</v>
      </c>
      <c r="D188" s="135"/>
      <c r="E188" s="135"/>
      <c r="F188" s="135"/>
      <c r="G188" s="135"/>
      <c r="H188" s="135"/>
      <c r="I188" s="135"/>
      <c r="J188" s="135"/>
      <c r="K188" s="135"/>
      <c r="L188" s="135"/>
      <c r="M188" s="135"/>
      <c r="N188" s="251"/>
    </row>
    <row r="189" spans="2:14" hidden="1" outlineLevel="1" x14ac:dyDescent="0.35">
      <c r="B189" s="134" t="s">
        <v>3899</v>
      </c>
      <c r="C189" s="135" t="s">
        <v>3900</v>
      </c>
      <c r="D189" s="135"/>
      <c r="E189" s="135"/>
      <c r="F189" s="135"/>
      <c r="G189" s="135"/>
      <c r="H189" s="135"/>
      <c r="I189" s="135"/>
      <c r="J189" s="135"/>
      <c r="K189" s="135"/>
      <c r="L189" s="135"/>
      <c r="M189" s="135"/>
      <c r="N189" s="251"/>
    </row>
    <row r="190" spans="2:14" hidden="1" outlineLevel="1" x14ac:dyDescent="0.35">
      <c r="B190" s="134" t="s">
        <v>3901</v>
      </c>
      <c r="C190" s="135" t="s">
        <v>3902</v>
      </c>
      <c r="D190" s="135"/>
      <c r="E190" s="135"/>
      <c r="F190" s="135"/>
      <c r="G190" s="135"/>
      <c r="H190" s="135"/>
      <c r="I190" s="135"/>
      <c r="J190" s="135"/>
      <c r="K190" s="135"/>
      <c r="L190" s="135"/>
      <c r="M190" s="135"/>
      <c r="N190" s="251"/>
    </row>
    <row r="191" spans="2:14" hidden="1" outlineLevel="1" x14ac:dyDescent="0.35">
      <c r="B191" s="134" t="s">
        <v>3903</v>
      </c>
      <c r="C191" s="135" t="s">
        <v>3904</v>
      </c>
      <c r="D191" s="135"/>
      <c r="E191" s="135"/>
      <c r="F191" s="135"/>
      <c r="G191" s="135"/>
      <c r="H191" s="135"/>
      <c r="I191" s="135"/>
      <c r="J191" s="135"/>
      <c r="K191" s="135"/>
      <c r="L191" s="135"/>
      <c r="M191" s="135"/>
      <c r="N191" s="251"/>
    </row>
    <row r="192" spans="2:14" hidden="1" outlineLevel="1" x14ac:dyDescent="0.35">
      <c r="B192" s="134" t="s">
        <v>3905</v>
      </c>
      <c r="C192" s="135" t="s">
        <v>3762</v>
      </c>
      <c r="D192" s="135"/>
      <c r="E192" s="135"/>
      <c r="F192" s="135"/>
      <c r="G192" s="135"/>
      <c r="H192" s="135"/>
      <c r="I192" s="135"/>
      <c r="J192" s="135"/>
      <c r="K192" s="135"/>
      <c r="L192" s="135"/>
      <c r="M192" s="135"/>
      <c r="N192" s="251"/>
    </row>
    <row r="193" spans="2:14" hidden="1" outlineLevel="1" x14ac:dyDescent="0.35">
      <c r="B193" s="134">
        <v>4</v>
      </c>
      <c r="C193" s="135" t="s">
        <v>3906</v>
      </c>
      <c r="D193" s="135"/>
      <c r="E193" s="135"/>
      <c r="F193" s="135"/>
      <c r="G193" s="135"/>
      <c r="H193" s="135"/>
      <c r="I193" s="135"/>
      <c r="J193" s="135"/>
      <c r="K193" s="135"/>
      <c r="L193" s="135"/>
      <c r="M193" s="135"/>
      <c r="N193" s="251"/>
    </row>
    <row r="194" spans="2:14" hidden="1" outlineLevel="1" x14ac:dyDescent="0.35">
      <c r="B194" s="134" t="s">
        <v>3907</v>
      </c>
      <c r="C194" s="135" t="s">
        <v>3908</v>
      </c>
      <c r="D194" s="135"/>
      <c r="E194" s="135"/>
      <c r="F194" s="135"/>
      <c r="G194" s="135"/>
      <c r="H194" s="135"/>
      <c r="I194" s="135"/>
      <c r="J194" s="135"/>
      <c r="K194" s="135"/>
      <c r="L194" s="135"/>
      <c r="M194" s="135"/>
      <c r="N194" s="251"/>
    </row>
    <row r="195" spans="2:14" hidden="1" outlineLevel="1" x14ac:dyDescent="0.35">
      <c r="B195" s="134" t="s">
        <v>3909</v>
      </c>
      <c r="C195" s="135" t="s">
        <v>3910</v>
      </c>
      <c r="D195" s="135"/>
      <c r="E195" s="135"/>
      <c r="F195" s="135"/>
      <c r="G195" s="135"/>
      <c r="H195" s="135"/>
      <c r="I195" s="135"/>
      <c r="J195" s="135"/>
      <c r="K195" s="135"/>
      <c r="L195" s="135"/>
      <c r="M195" s="135"/>
      <c r="N195" s="251"/>
    </row>
    <row r="196" spans="2:14" hidden="1" outlineLevel="1" x14ac:dyDescent="0.35">
      <c r="B196" s="134" t="s">
        <v>3911</v>
      </c>
      <c r="C196" s="135" t="s">
        <v>3912</v>
      </c>
      <c r="D196" s="135"/>
      <c r="E196" s="135"/>
      <c r="F196" s="135"/>
      <c r="G196" s="135"/>
      <c r="H196" s="135"/>
      <c r="I196" s="135"/>
      <c r="J196" s="135"/>
      <c r="K196" s="135"/>
      <c r="L196" s="135"/>
      <c r="M196" s="135"/>
      <c r="N196" s="251"/>
    </row>
    <row r="197" spans="2:14" hidden="1" outlineLevel="1" x14ac:dyDescent="0.35">
      <c r="B197" s="134" t="s">
        <v>3913</v>
      </c>
      <c r="C197" s="135" t="s">
        <v>3914</v>
      </c>
      <c r="D197" s="135"/>
      <c r="E197" s="135"/>
      <c r="F197" s="135"/>
      <c r="G197" s="135"/>
      <c r="H197" s="135"/>
      <c r="I197" s="135"/>
      <c r="J197" s="135"/>
      <c r="K197" s="135"/>
      <c r="L197" s="135"/>
      <c r="M197" s="135"/>
      <c r="N197" s="251"/>
    </row>
    <row r="198" spans="2:14" hidden="1" outlineLevel="1" x14ac:dyDescent="0.35">
      <c r="B198" s="134" t="s">
        <v>3915</v>
      </c>
      <c r="C198" s="135" t="s">
        <v>3916</v>
      </c>
      <c r="D198" s="135"/>
      <c r="E198" s="135"/>
      <c r="F198" s="135"/>
      <c r="G198" s="135"/>
      <c r="H198" s="135"/>
      <c r="I198" s="135"/>
      <c r="J198" s="135"/>
      <c r="K198" s="135"/>
      <c r="L198" s="135"/>
      <c r="M198" s="135"/>
      <c r="N198" s="251"/>
    </row>
    <row r="199" spans="2:14" hidden="1" outlineLevel="1" x14ac:dyDescent="0.35">
      <c r="B199" s="134" t="s">
        <v>3917</v>
      </c>
      <c r="C199" s="135" t="s">
        <v>3918</v>
      </c>
      <c r="D199" s="135"/>
      <c r="E199" s="135"/>
      <c r="F199" s="135"/>
      <c r="G199" s="135"/>
      <c r="H199" s="135"/>
      <c r="I199" s="135"/>
      <c r="J199" s="135"/>
      <c r="K199" s="135"/>
      <c r="L199" s="135"/>
      <c r="M199" s="135"/>
      <c r="N199" s="251"/>
    </row>
    <row r="200" spans="2:14" hidden="1" outlineLevel="1" x14ac:dyDescent="0.35">
      <c r="B200" s="134" t="s">
        <v>3919</v>
      </c>
      <c r="C200" s="135" t="s">
        <v>3920</v>
      </c>
      <c r="D200" s="135"/>
      <c r="E200" s="135"/>
      <c r="F200" s="135"/>
      <c r="G200" s="135"/>
      <c r="H200" s="135"/>
      <c r="I200" s="135"/>
      <c r="J200" s="135"/>
      <c r="K200" s="135"/>
      <c r="L200" s="135"/>
      <c r="M200" s="135"/>
      <c r="N200" s="251"/>
    </row>
    <row r="201" spans="2:14" hidden="1" outlineLevel="1" x14ac:dyDescent="0.35">
      <c r="B201" s="134" t="s">
        <v>3921</v>
      </c>
      <c r="C201" s="135" t="s">
        <v>3922</v>
      </c>
      <c r="D201" s="135"/>
      <c r="E201" s="135"/>
      <c r="F201" s="135"/>
      <c r="G201" s="135"/>
      <c r="H201" s="135"/>
      <c r="I201" s="135"/>
      <c r="J201" s="135"/>
      <c r="K201" s="135"/>
      <c r="L201" s="135"/>
      <c r="M201" s="135"/>
      <c r="N201" s="251"/>
    </row>
    <row r="202" spans="2:14" hidden="1" outlineLevel="1" x14ac:dyDescent="0.35">
      <c r="B202" s="134" t="s">
        <v>3923</v>
      </c>
      <c r="C202" s="135" t="s">
        <v>3924</v>
      </c>
      <c r="D202" s="135"/>
      <c r="E202" s="135"/>
      <c r="F202" s="135"/>
      <c r="G202" s="135"/>
      <c r="H202" s="135"/>
      <c r="I202" s="135"/>
      <c r="J202" s="135"/>
      <c r="K202" s="135"/>
      <c r="L202" s="135"/>
      <c r="M202" s="135"/>
      <c r="N202" s="251"/>
    </row>
    <row r="203" spans="2:14" hidden="1" outlineLevel="1" x14ac:dyDescent="0.35">
      <c r="B203" s="134" t="s">
        <v>3925</v>
      </c>
      <c r="C203" s="135" t="s">
        <v>3926</v>
      </c>
      <c r="D203" s="135"/>
      <c r="E203" s="135"/>
      <c r="F203" s="135"/>
      <c r="G203" s="135"/>
      <c r="H203" s="135"/>
      <c r="I203" s="135"/>
      <c r="J203" s="135"/>
      <c r="K203" s="135"/>
      <c r="L203" s="135"/>
      <c r="M203" s="135"/>
      <c r="N203" s="251"/>
    </row>
    <row r="204" spans="2:14" hidden="1" outlineLevel="1" x14ac:dyDescent="0.35">
      <c r="B204" s="134" t="s">
        <v>3927</v>
      </c>
      <c r="C204" s="135" t="s">
        <v>3762</v>
      </c>
      <c r="D204" s="135"/>
      <c r="E204" s="135"/>
      <c r="F204" s="135"/>
      <c r="G204" s="135"/>
      <c r="H204" s="135"/>
      <c r="I204" s="135"/>
      <c r="J204" s="135"/>
      <c r="K204" s="135"/>
      <c r="L204" s="135"/>
      <c r="M204" s="135"/>
      <c r="N204" s="251"/>
    </row>
    <row r="205" spans="2:14" hidden="1" outlineLevel="1" x14ac:dyDescent="0.35">
      <c r="B205" s="134" t="s">
        <v>3928</v>
      </c>
      <c r="C205" s="135" t="s">
        <v>3929</v>
      </c>
      <c r="D205" s="135"/>
      <c r="E205" s="135"/>
      <c r="F205" s="135"/>
      <c r="G205" s="135"/>
      <c r="H205" s="135"/>
      <c r="I205" s="135"/>
      <c r="J205" s="135"/>
      <c r="K205" s="135"/>
      <c r="L205" s="135"/>
      <c r="M205" s="135"/>
      <c r="N205" s="251"/>
    </row>
    <row r="206" spans="2:14" hidden="1" outlineLevel="1" x14ac:dyDescent="0.35">
      <c r="B206" s="134" t="s">
        <v>3930</v>
      </c>
      <c r="C206" s="135" t="s">
        <v>3931</v>
      </c>
      <c r="D206" s="135"/>
      <c r="E206" s="135"/>
      <c r="F206" s="135"/>
      <c r="G206" s="135"/>
      <c r="H206" s="135"/>
      <c r="I206" s="135"/>
      <c r="J206" s="135"/>
      <c r="K206" s="135"/>
      <c r="L206" s="135"/>
      <c r="M206" s="135"/>
      <c r="N206" s="251"/>
    </row>
    <row r="207" spans="2:14" hidden="1" outlineLevel="1" x14ac:dyDescent="0.35">
      <c r="B207" s="134" t="s">
        <v>3932</v>
      </c>
      <c r="C207" s="135" t="s">
        <v>3933</v>
      </c>
      <c r="D207" s="135"/>
      <c r="E207" s="135"/>
      <c r="F207" s="135"/>
      <c r="G207" s="135"/>
      <c r="H207" s="135"/>
      <c r="I207" s="135"/>
      <c r="J207" s="135"/>
      <c r="K207" s="135"/>
      <c r="L207" s="135"/>
      <c r="M207" s="135"/>
      <c r="N207" s="251"/>
    </row>
    <row r="208" spans="2:14" hidden="1" outlineLevel="1" x14ac:dyDescent="0.35">
      <c r="B208" s="134" t="s">
        <v>3934</v>
      </c>
      <c r="C208" s="135" t="s">
        <v>3935</v>
      </c>
      <c r="D208" s="135"/>
      <c r="E208" s="135"/>
      <c r="F208" s="135"/>
      <c r="G208" s="135"/>
      <c r="H208" s="135"/>
      <c r="I208" s="135"/>
      <c r="J208" s="135"/>
      <c r="K208" s="135"/>
      <c r="L208" s="135"/>
      <c r="M208" s="135"/>
      <c r="N208" s="251"/>
    </row>
    <row r="209" spans="2:14" hidden="1" outlineLevel="1" x14ac:dyDescent="0.35">
      <c r="B209" s="134" t="s">
        <v>3936</v>
      </c>
      <c r="C209" s="135" t="s">
        <v>3937</v>
      </c>
      <c r="D209" s="135"/>
      <c r="E209" s="135"/>
      <c r="F209" s="135"/>
      <c r="G209" s="135"/>
      <c r="H209" s="135"/>
      <c r="I209" s="135"/>
      <c r="J209" s="135"/>
      <c r="K209" s="135"/>
      <c r="L209" s="135"/>
      <c r="M209" s="135"/>
      <c r="N209" s="251"/>
    </row>
    <row r="210" spans="2:14" hidden="1" outlineLevel="1" x14ac:dyDescent="0.35">
      <c r="B210" s="134" t="s">
        <v>3938</v>
      </c>
      <c r="C210" s="135" t="s">
        <v>3939</v>
      </c>
      <c r="D210" s="135"/>
      <c r="E210" s="135"/>
      <c r="F210" s="135"/>
      <c r="G210" s="135"/>
      <c r="H210" s="135"/>
      <c r="I210" s="135"/>
      <c r="J210" s="135"/>
      <c r="K210" s="135"/>
      <c r="L210" s="135"/>
      <c r="M210" s="135"/>
      <c r="N210" s="251"/>
    </row>
    <row r="211" spans="2:14" hidden="1" outlineLevel="1" x14ac:dyDescent="0.35">
      <c r="B211" s="134" t="s">
        <v>3940</v>
      </c>
      <c r="C211" s="135" t="s">
        <v>3941</v>
      </c>
      <c r="D211" s="135"/>
      <c r="E211" s="135"/>
      <c r="F211" s="135"/>
      <c r="G211" s="135"/>
      <c r="H211" s="135"/>
      <c r="I211" s="135"/>
      <c r="J211" s="135"/>
      <c r="K211" s="135"/>
      <c r="L211" s="135"/>
      <c r="M211" s="135"/>
      <c r="N211" s="251"/>
    </row>
    <row r="212" spans="2:14" hidden="1" outlineLevel="1" x14ac:dyDescent="0.35">
      <c r="B212" s="134" t="s">
        <v>3942</v>
      </c>
      <c r="C212" s="135" t="s">
        <v>3943</v>
      </c>
      <c r="D212" s="135"/>
      <c r="E212" s="135"/>
      <c r="F212" s="135"/>
      <c r="G212" s="135"/>
      <c r="H212" s="135"/>
      <c r="I212" s="135"/>
      <c r="J212" s="135"/>
      <c r="K212" s="135"/>
      <c r="L212" s="135"/>
      <c r="M212" s="135"/>
      <c r="N212" s="251"/>
    </row>
    <row r="213" spans="2:14" hidden="1" outlineLevel="1" x14ac:dyDescent="0.35">
      <c r="B213" s="134" t="s">
        <v>3944</v>
      </c>
      <c r="C213" s="135" t="s">
        <v>3945</v>
      </c>
      <c r="D213" s="135"/>
      <c r="E213" s="135"/>
      <c r="F213" s="135"/>
      <c r="G213" s="135"/>
      <c r="H213" s="135"/>
      <c r="I213" s="135"/>
      <c r="J213" s="135"/>
      <c r="K213" s="135"/>
      <c r="L213" s="135"/>
      <c r="M213" s="135"/>
      <c r="N213" s="251"/>
    </row>
    <row r="214" spans="2:14" hidden="1" outlineLevel="1" x14ac:dyDescent="0.35">
      <c r="B214" s="134" t="s">
        <v>3946</v>
      </c>
      <c r="C214" s="135" t="s">
        <v>3947</v>
      </c>
      <c r="D214" s="135"/>
      <c r="E214" s="135"/>
      <c r="F214" s="135"/>
      <c r="G214" s="135"/>
      <c r="H214" s="135"/>
      <c r="I214" s="135"/>
      <c r="J214" s="135"/>
      <c r="K214" s="135"/>
      <c r="L214" s="135"/>
      <c r="M214" s="135"/>
      <c r="N214" s="251"/>
    </row>
    <row r="215" spans="2:14" hidden="1" outlineLevel="1" x14ac:dyDescent="0.35">
      <c r="B215" s="134" t="s">
        <v>3948</v>
      </c>
      <c r="C215" s="135" t="s">
        <v>3949</v>
      </c>
      <c r="D215" s="135"/>
      <c r="E215" s="135"/>
      <c r="F215" s="135"/>
      <c r="G215" s="135"/>
      <c r="H215" s="135"/>
      <c r="I215" s="135"/>
      <c r="J215" s="135"/>
      <c r="K215" s="135"/>
      <c r="L215" s="135"/>
      <c r="M215" s="135"/>
      <c r="N215" s="251"/>
    </row>
    <row r="216" spans="2:14" hidden="1" outlineLevel="1" x14ac:dyDescent="0.35">
      <c r="B216" s="134" t="s">
        <v>3950</v>
      </c>
      <c r="C216" s="135" t="s">
        <v>3762</v>
      </c>
      <c r="D216" s="135"/>
      <c r="E216" s="135"/>
      <c r="F216" s="135"/>
      <c r="G216" s="135"/>
      <c r="H216" s="135"/>
      <c r="I216" s="135"/>
      <c r="J216" s="135"/>
      <c r="K216" s="135"/>
      <c r="L216" s="135"/>
      <c r="M216" s="135"/>
      <c r="N216" s="251"/>
    </row>
    <row r="217" spans="2:14" hidden="1" outlineLevel="1" x14ac:dyDescent="0.35">
      <c r="B217" s="134">
        <v>5</v>
      </c>
      <c r="C217" s="135" t="s">
        <v>3951</v>
      </c>
      <c r="D217" s="135"/>
      <c r="E217" s="135"/>
      <c r="F217" s="135"/>
      <c r="G217" s="135"/>
      <c r="H217" s="135"/>
      <c r="I217" s="135"/>
      <c r="J217" s="135"/>
      <c r="K217" s="135"/>
      <c r="L217" s="135"/>
      <c r="M217" s="135"/>
      <c r="N217" s="251"/>
    </row>
    <row r="218" spans="2:14" hidden="1" outlineLevel="1" x14ac:dyDescent="0.35">
      <c r="B218" s="134" t="s">
        <v>3952</v>
      </c>
      <c r="C218" s="135" t="s">
        <v>3953</v>
      </c>
      <c r="D218" s="135"/>
      <c r="E218" s="135"/>
      <c r="F218" s="135"/>
      <c r="G218" s="135"/>
      <c r="H218" s="135"/>
      <c r="I218" s="135"/>
      <c r="J218" s="135"/>
      <c r="K218" s="135"/>
      <c r="L218" s="135"/>
      <c r="M218" s="135"/>
      <c r="N218" s="251"/>
    </row>
    <row r="219" spans="2:14" hidden="1" outlineLevel="1" x14ac:dyDescent="0.35">
      <c r="B219" s="134" t="s">
        <v>3954</v>
      </c>
      <c r="C219" s="135" t="s">
        <v>3955</v>
      </c>
      <c r="D219" s="135"/>
      <c r="E219" s="135"/>
      <c r="F219" s="135"/>
      <c r="G219" s="135"/>
      <c r="H219" s="135"/>
      <c r="I219" s="135"/>
      <c r="J219" s="135"/>
      <c r="K219" s="135"/>
      <c r="L219" s="135"/>
      <c r="M219" s="135"/>
      <c r="N219" s="251"/>
    </row>
    <row r="220" spans="2:14" hidden="1" outlineLevel="1" x14ac:dyDescent="0.35">
      <c r="B220" s="134" t="s">
        <v>3956</v>
      </c>
      <c r="C220" s="135" t="s">
        <v>3957</v>
      </c>
      <c r="D220" s="135"/>
      <c r="E220" s="135"/>
      <c r="F220" s="135"/>
      <c r="G220" s="135"/>
      <c r="H220" s="135"/>
      <c r="I220" s="135"/>
      <c r="J220" s="135"/>
      <c r="K220" s="135"/>
      <c r="L220" s="135"/>
      <c r="M220" s="135"/>
      <c r="N220" s="251"/>
    </row>
    <row r="221" spans="2:14" hidden="1" outlineLevel="1" x14ac:dyDescent="0.35">
      <c r="B221" s="134" t="s">
        <v>3958</v>
      </c>
      <c r="C221" s="135" t="s">
        <v>3959</v>
      </c>
      <c r="D221" s="135"/>
      <c r="E221" s="135"/>
      <c r="F221" s="135"/>
      <c r="G221" s="135"/>
      <c r="H221" s="135"/>
      <c r="I221" s="135"/>
      <c r="J221" s="135"/>
      <c r="K221" s="135"/>
      <c r="L221" s="135"/>
      <c r="M221" s="135"/>
      <c r="N221" s="251"/>
    </row>
    <row r="222" spans="2:14" hidden="1" outlineLevel="1" x14ac:dyDescent="0.35">
      <c r="B222" s="134" t="s">
        <v>3960</v>
      </c>
      <c r="C222" s="135" t="s">
        <v>3961</v>
      </c>
      <c r="D222" s="135"/>
      <c r="E222" s="135"/>
      <c r="F222" s="135"/>
      <c r="G222" s="135"/>
      <c r="H222" s="135"/>
      <c r="I222" s="135"/>
      <c r="J222" s="135"/>
      <c r="K222" s="135"/>
      <c r="L222" s="135"/>
      <c r="M222" s="135"/>
      <c r="N222" s="251"/>
    </row>
    <row r="223" spans="2:14" hidden="1" outlineLevel="1" x14ac:dyDescent="0.35">
      <c r="B223" s="134" t="s">
        <v>3962</v>
      </c>
      <c r="C223" s="135" t="s">
        <v>3963</v>
      </c>
      <c r="D223" s="135"/>
      <c r="E223" s="135"/>
      <c r="F223" s="135"/>
      <c r="G223" s="135"/>
      <c r="H223" s="135"/>
      <c r="I223" s="135"/>
      <c r="J223" s="135"/>
      <c r="K223" s="135"/>
      <c r="L223" s="135"/>
      <c r="M223" s="135"/>
      <c r="N223" s="251"/>
    </row>
    <row r="224" spans="2:14" hidden="1" outlineLevel="1" x14ac:dyDescent="0.35">
      <c r="B224" s="134" t="s">
        <v>3964</v>
      </c>
      <c r="C224" s="135" t="s">
        <v>3965</v>
      </c>
      <c r="D224" s="135"/>
      <c r="E224" s="135"/>
      <c r="F224" s="135"/>
      <c r="G224" s="135"/>
      <c r="H224" s="135"/>
      <c r="I224" s="135"/>
      <c r="J224" s="135"/>
      <c r="K224" s="135"/>
      <c r="L224" s="135"/>
      <c r="M224" s="135"/>
      <c r="N224" s="251"/>
    </row>
    <row r="225" spans="2:14" hidden="1" outlineLevel="1" x14ac:dyDescent="0.35">
      <c r="B225" s="134" t="s">
        <v>3966</v>
      </c>
      <c r="C225" s="135" t="s">
        <v>3967</v>
      </c>
      <c r="D225" s="135"/>
      <c r="E225" s="135"/>
      <c r="F225" s="135"/>
      <c r="G225" s="135"/>
      <c r="H225" s="135"/>
      <c r="I225" s="135"/>
      <c r="J225" s="135"/>
      <c r="K225" s="135"/>
      <c r="L225" s="135"/>
      <c r="M225" s="135"/>
      <c r="N225" s="251"/>
    </row>
    <row r="226" spans="2:14" hidden="1" outlineLevel="1" x14ac:dyDescent="0.35">
      <c r="B226" s="134" t="s">
        <v>3968</v>
      </c>
      <c r="C226" s="135" t="s">
        <v>3943</v>
      </c>
      <c r="D226" s="135"/>
      <c r="E226" s="135"/>
      <c r="F226" s="135"/>
      <c r="G226" s="135"/>
      <c r="H226" s="135"/>
      <c r="I226" s="135"/>
      <c r="J226" s="135"/>
      <c r="K226" s="135"/>
      <c r="L226" s="135"/>
      <c r="M226" s="135"/>
      <c r="N226" s="251"/>
    </row>
    <row r="227" spans="2:14" hidden="1" outlineLevel="1" x14ac:dyDescent="0.35">
      <c r="B227" s="134" t="s">
        <v>3969</v>
      </c>
      <c r="C227" s="135" t="s">
        <v>3970</v>
      </c>
      <c r="D227" s="135"/>
      <c r="E227" s="135"/>
      <c r="F227" s="135"/>
      <c r="G227" s="135"/>
      <c r="H227" s="135"/>
      <c r="I227" s="135"/>
      <c r="J227" s="135"/>
      <c r="K227" s="135"/>
      <c r="L227" s="135"/>
      <c r="M227" s="135"/>
      <c r="N227" s="251"/>
    </row>
    <row r="228" spans="2:14" hidden="1" outlineLevel="1" x14ac:dyDescent="0.35">
      <c r="B228" s="134" t="s">
        <v>3971</v>
      </c>
      <c r="C228" s="135" t="s">
        <v>3972</v>
      </c>
      <c r="D228" s="135"/>
      <c r="E228" s="135"/>
      <c r="F228" s="135"/>
      <c r="G228" s="135"/>
      <c r="H228" s="135"/>
      <c r="I228" s="135"/>
      <c r="J228" s="135"/>
      <c r="K228" s="135"/>
      <c r="L228" s="135"/>
      <c r="M228" s="135"/>
      <c r="N228" s="251"/>
    </row>
    <row r="229" spans="2:14" hidden="1" outlineLevel="1" x14ac:dyDescent="0.35">
      <c r="B229" s="134" t="s">
        <v>3973</v>
      </c>
      <c r="C229" s="135" t="s">
        <v>3974</v>
      </c>
      <c r="D229" s="135"/>
      <c r="E229" s="135"/>
      <c r="F229" s="135"/>
      <c r="G229" s="135"/>
      <c r="H229" s="135"/>
      <c r="I229" s="135"/>
      <c r="J229" s="135"/>
      <c r="K229" s="135"/>
      <c r="L229" s="135"/>
      <c r="M229" s="135"/>
      <c r="N229" s="251"/>
    </row>
    <row r="230" spans="2:14" hidden="1" outlineLevel="1" x14ac:dyDescent="0.35">
      <c r="B230" s="134" t="s">
        <v>3975</v>
      </c>
      <c r="C230" s="135" t="s">
        <v>3976</v>
      </c>
      <c r="D230" s="135"/>
      <c r="E230" s="135"/>
      <c r="F230" s="135"/>
      <c r="G230" s="135"/>
      <c r="H230" s="135"/>
      <c r="I230" s="135"/>
      <c r="J230" s="135"/>
      <c r="K230" s="135"/>
      <c r="L230" s="135"/>
      <c r="M230" s="135"/>
      <c r="N230" s="251"/>
    </row>
    <row r="231" spans="2:14" hidden="1" outlineLevel="1" x14ac:dyDescent="0.35">
      <c r="B231" s="134" t="s">
        <v>3977</v>
      </c>
      <c r="C231" s="135" t="s">
        <v>3978</v>
      </c>
      <c r="D231" s="135"/>
      <c r="E231" s="135"/>
      <c r="F231" s="135"/>
      <c r="G231" s="135"/>
      <c r="H231" s="135"/>
      <c r="I231" s="135"/>
      <c r="J231" s="135"/>
      <c r="K231" s="135"/>
      <c r="L231" s="135"/>
      <c r="M231" s="135"/>
      <c r="N231" s="251"/>
    </row>
    <row r="232" spans="2:14" hidden="1" outlineLevel="1" x14ac:dyDescent="0.35">
      <c r="B232" s="134" t="s">
        <v>3979</v>
      </c>
      <c r="C232" s="135" t="s">
        <v>3980</v>
      </c>
      <c r="D232" s="135"/>
      <c r="E232" s="135"/>
      <c r="F232" s="135"/>
      <c r="G232" s="135"/>
      <c r="H232" s="135"/>
      <c r="I232" s="135"/>
      <c r="J232" s="135"/>
      <c r="K232" s="135"/>
      <c r="L232" s="135"/>
      <c r="M232" s="135"/>
      <c r="N232" s="251"/>
    </row>
    <row r="233" spans="2:14" hidden="1" outlineLevel="1" x14ac:dyDescent="0.35">
      <c r="B233" s="134" t="s">
        <v>3981</v>
      </c>
      <c r="C233" s="135" t="s">
        <v>3982</v>
      </c>
      <c r="D233" s="135"/>
      <c r="E233" s="135"/>
      <c r="F233" s="135"/>
      <c r="G233" s="135"/>
      <c r="H233" s="135"/>
      <c r="I233" s="135"/>
      <c r="J233" s="135"/>
      <c r="K233" s="135"/>
      <c r="L233" s="135"/>
      <c r="M233" s="135"/>
      <c r="N233" s="251"/>
    </row>
    <row r="234" spans="2:14" hidden="1" outlineLevel="1" x14ac:dyDescent="0.35">
      <c r="B234" s="134" t="s">
        <v>3983</v>
      </c>
      <c r="C234" s="135" t="s">
        <v>278</v>
      </c>
      <c r="D234" s="135"/>
      <c r="E234" s="135"/>
      <c r="F234" s="135"/>
      <c r="G234" s="135"/>
      <c r="H234" s="135"/>
      <c r="I234" s="135"/>
      <c r="J234" s="135"/>
      <c r="K234" s="135"/>
      <c r="L234" s="135"/>
      <c r="M234" s="135"/>
      <c r="N234" s="251"/>
    </row>
    <row r="235" spans="2:14" hidden="1" outlineLevel="1" x14ac:dyDescent="0.35">
      <c r="B235" s="134" t="s">
        <v>3984</v>
      </c>
      <c r="C235" s="135" t="s">
        <v>3762</v>
      </c>
      <c r="D235" s="135"/>
      <c r="E235" s="135"/>
      <c r="F235" s="135"/>
      <c r="G235" s="135"/>
      <c r="H235" s="135"/>
      <c r="I235" s="135"/>
      <c r="J235" s="135"/>
      <c r="K235" s="135"/>
      <c r="L235" s="135"/>
      <c r="M235" s="135"/>
      <c r="N235" s="251"/>
    </row>
    <row r="236" spans="2:14" hidden="1" outlineLevel="1" x14ac:dyDescent="0.35">
      <c r="B236" s="134" t="s">
        <v>3985</v>
      </c>
      <c r="C236" s="135" t="s">
        <v>3986</v>
      </c>
      <c r="D236" s="135"/>
      <c r="E236" s="135"/>
      <c r="F236" s="135"/>
      <c r="G236" s="135"/>
      <c r="H236" s="135"/>
      <c r="I236" s="135"/>
      <c r="J236" s="135"/>
      <c r="K236" s="135"/>
      <c r="L236" s="135"/>
      <c r="M236" s="135"/>
      <c r="N236" s="251"/>
    </row>
    <row r="237" spans="2:14" hidden="1" outlineLevel="1" x14ac:dyDescent="0.35">
      <c r="B237" s="134" t="s">
        <v>3987</v>
      </c>
      <c r="C237" s="135" t="s">
        <v>3965</v>
      </c>
      <c r="D237" s="135"/>
      <c r="E237" s="135"/>
      <c r="F237" s="135"/>
      <c r="G237" s="135"/>
      <c r="H237" s="135"/>
      <c r="I237" s="135"/>
      <c r="J237" s="135"/>
      <c r="K237" s="135"/>
      <c r="L237" s="135"/>
      <c r="M237" s="135"/>
      <c r="N237" s="251"/>
    </row>
    <row r="238" spans="2:14" hidden="1" outlineLevel="1" x14ac:dyDescent="0.35">
      <c r="B238" s="134" t="s">
        <v>3988</v>
      </c>
      <c r="C238" s="135" t="s">
        <v>3967</v>
      </c>
      <c r="D238" s="135"/>
      <c r="E238" s="135"/>
      <c r="F238" s="135"/>
      <c r="G238" s="135"/>
      <c r="H238" s="135"/>
      <c r="I238" s="135"/>
      <c r="J238" s="135"/>
      <c r="K238" s="135"/>
      <c r="L238" s="135"/>
      <c r="M238" s="135"/>
      <c r="N238" s="251"/>
    </row>
    <row r="239" spans="2:14" hidden="1" outlineLevel="1" x14ac:dyDescent="0.35">
      <c r="B239" s="134" t="s">
        <v>3989</v>
      </c>
      <c r="C239" s="135" t="s">
        <v>3978</v>
      </c>
      <c r="D239" s="135"/>
      <c r="E239" s="135"/>
      <c r="F239" s="135"/>
      <c r="G239" s="135"/>
      <c r="H239" s="135"/>
      <c r="I239" s="135"/>
      <c r="J239" s="135"/>
      <c r="K239" s="135"/>
      <c r="L239" s="135"/>
      <c r="M239" s="135"/>
      <c r="N239" s="251"/>
    </row>
    <row r="240" spans="2:14" hidden="1" outlineLevel="1" x14ac:dyDescent="0.35">
      <c r="B240" s="134" t="s">
        <v>3990</v>
      </c>
      <c r="C240" s="135" t="s">
        <v>3762</v>
      </c>
      <c r="D240" s="135"/>
      <c r="E240" s="135"/>
      <c r="F240" s="135"/>
      <c r="G240" s="135"/>
      <c r="H240" s="135"/>
      <c r="I240" s="135"/>
      <c r="J240" s="135"/>
      <c r="K240" s="135"/>
      <c r="L240" s="135"/>
      <c r="M240" s="135"/>
      <c r="N240" s="251"/>
    </row>
    <row r="241" spans="2:14" hidden="1" outlineLevel="1" x14ac:dyDescent="0.35">
      <c r="B241" s="134" t="s">
        <v>3991</v>
      </c>
      <c r="C241" s="135" t="s">
        <v>3992</v>
      </c>
      <c r="D241" s="135"/>
      <c r="E241" s="135"/>
      <c r="F241" s="135"/>
      <c r="G241" s="135"/>
      <c r="H241" s="135"/>
      <c r="I241" s="135"/>
      <c r="J241" s="135"/>
      <c r="K241" s="135"/>
      <c r="L241" s="135"/>
      <c r="M241" s="135"/>
      <c r="N241" s="251"/>
    </row>
    <row r="242" spans="2:14" hidden="1" outlineLevel="1" x14ac:dyDescent="0.35">
      <c r="B242" s="134" t="s">
        <v>3993</v>
      </c>
      <c r="C242" s="135" t="s">
        <v>3994</v>
      </c>
      <c r="D242" s="135"/>
      <c r="E242" s="135"/>
      <c r="F242" s="135"/>
      <c r="G242" s="135"/>
      <c r="H242" s="135"/>
      <c r="I242" s="135"/>
      <c r="J242" s="135"/>
      <c r="K242" s="135"/>
      <c r="L242" s="135"/>
      <c r="M242" s="135"/>
      <c r="N242" s="251"/>
    </row>
    <row r="243" spans="2:14" hidden="1" outlineLevel="1" x14ac:dyDescent="0.35">
      <c r="B243" s="134" t="s">
        <v>3995</v>
      </c>
      <c r="C243" s="135" t="s">
        <v>3996</v>
      </c>
      <c r="D243" s="135"/>
      <c r="E243" s="135"/>
      <c r="F243" s="135"/>
      <c r="G243" s="135"/>
      <c r="H243" s="135"/>
      <c r="I243" s="135"/>
      <c r="J243" s="135"/>
      <c r="K243" s="135"/>
      <c r="L243" s="135"/>
      <c r="M243" s="135"/>
      <c r="N243" s="251"/>
    </row>
    <row r="244" spans="2:14" hidden="1" outlineLevel="1" x14ac:dyDescent="0.35">
      <c r="B244" s="134" t="s">
        <v>3997</v>
      </c>
      <c r="C244" s="135" t="s">
        <v>3762</v>
      </c>
      <c r="D244" s="135"/>
      <c r="E244" s="135"/>
      <c r="F244" s="135"/>
      <c r="G244" s="135"/>
      <c r="H244" s="135"/>
      <c r="I244" s="135"/>
      <c r="J244" s="135"/>
      <c r="K244" s="135"/>
      <c r="L244" s="135"/>
      <c r="M244" s="135"/>
      <c r="N244" s="251"/>
    </row>
    <row r="245" spans="2:14" hidden="1" outlineLevel="1" x14ac:dyDescent="0.35">
      <c r="B245" s="134">
        <v>6</v>
      </c>
      <c r="C245" s="135" t="s">
        <v>3998</v>
      </c>
      <c r="D245" s="135"/>
      <c r="E245" s="135"/>
      <c r="F245" s="135"/>
      <c r="G245" s="135"/>
      <c r="H245" s="135"/>
      <c r="I245" s="135"/>
      <c r="J245" s="135"/>
      <c r="K245" s="135"/>
      <c r="L245" s="135"/>
      <c r="M245" s="135"/>
      <c r="N245" s="251"/>
    </row>
    <row r="246" spans="2:14" hidden="1" outlineLevel="1" x14ac:dyDescent="0.35">
      <c r="B246" s="134" t="s">
        <v>3999</v>
      </c>
      <c r="C246" s="135" t="s">
        <v>4000</v>
      </c>
      <c r="D246" s="135"/>
      <c r="E246" s="135"/>
      <c r="F246" s="135"/>
      <c r="G246" s="135"/>
      <c r="H246" s="135"/>
      <c r="I246" s="135"/>
      <c r="J246" s="135"/>
      <c r="K246" s="135"/>
      <c r="L246" s="135"/>
      <c r="M246" s="135"/>
      <c r="N246" s="251"/>
    </row>
    <row r="247" spans="2:14" hidden="1" outlineLevel="1" x14ac:dyDescent="0.35">
      <c r="B247" s="134" t="s">
        <v>4001</v>
      </c>
      <c r="C247" s="135" t="s">
        <v>4002</v>
      </c>
      <c r="D247" s="135"/>
      <c r="E247" s="135"/>
      <c r="F247" s="135"/>
      <c r="G247" s="135"/>
      <c r="H247" s="135"/>
      <c r="I247" s="135"/>
      <c r="J247" s="135"/>
      <c r="K247" s="135"/>
      <c r="L247" s="135"/>
      <c r="M247" s="135"/>
      <c r="N247" s="251"/>
    </row>
    <row r="248" spans="2:14" hidden="1" outlineLevel="1" x14ac:dyDescent="0.35">
      <c r="B248" s="134" t="s">
        <v>4003</v>
      </c>
      <c r="C248" s="135" t="s">
        <v>4004</v>
      </c>
      <c r="D248" s="135"/>
      <c r="E248" s="135"/>
      <c r="F248" s="135"/>
      <c r="G248" s="135"/>
      <c r="H248" s="135"/>
      <c r="I248" s="135"/>
      <c r="J248" s="135"/>
      <c r="K248" s="135"/>
      <c r="L248" s="135"/>
      <c r="M248" s="135"/>
      <c r="N248" s="251"/>
    </row>
    <row r="249" spans="2:14" hidden="1" outlineLevel="1" x14ac:dyDescent="0.35">
      <c r="B249" s="134" t="s">
        <v>4005</v>
      </c>
      <c r="C249" s="135" t="s">
        <v>4006</v>
      </c>
      <c r="D249" s="135"/>
      <c r="E249" s="135"/>
      <c r="F249" s="135"/>
      <c r="G249" s="135"/>
      <c r="H249" s="135"/>
      <c r="I249" s="135"/>
      <c r="J249" s="135"/>
      <c r="K249" s="135"/>
      <c r="L249" s="135"/>
      <c r="M249" s="135"/>
      <c r="N249" s="251"/>
    </row>
    <row r="250" spans="2:14" hidden="1" outlineLevel="1" x14ac:dyDescent="0.35">
      <c r="B250" s="134" t="s">
        <v>4007</v>
      </c>
      <c r="C250" s="135" t="s">
        <v>4008</v>
      </c>
      <c r="D250" s="135"/>
      <c r="E250" s="135"/>
      <c r="F250" s="135"/>
      <c r="G250" s="135"/>
      <c r="H250" s="135"/>
      <c r="I250" s="135"/>
      <c r="J250" s="135"/>
      <c r="K250" s="135"/>
      <c r="L250" s="135"/>
      <c r="M250" s="135"/>
      <c r="N250" s="251"/>
    </row>
    <row r="251" spans="2:14" hidden="1" outlineLevel="1" x14ac:dyDescent="0.35">
      <c r="B251" s="134" t="s">
        <v>4009</v>
      </c>
      <c r="C251" s="135" t="s">
        <v>4010</v>
      </c>
      <c r="D251" s="135"/>
      <c r="E251" s="135"/>
      <c r="F251" s="135"/>
      <c r="G251" s="135"/>
      <c r="H251" s="135"/>
      <c r="I251" s="135"/>
      <c r="J251" s="135"/>
      <c r="K251" s="135"/>
      <c r="L251" s="135"/>
      <c r="M251" s="135"/>
      <c r="N251" s="251"/>
    </row>
    <row r="252" spans="2:14" hidden="1" outlineLevel="1" x14ac:dyDescent="0.35">
      <c r="B252" s="134" t="s">
        <v>4011</v>
      </c>
      <c r="C252" s="135" t="s">
        <v>4012</v>
      </c>
      <c r="D252" s="135"/>
      <c r="E252" s="135"/>
      <c r="F252" s="135"/>
      <c r="G252" s="135"/>
      <c r="H252" s="135"/>
      <c r="I252" s="135"/>
      <c r="J252" s="135"/>
      <c r="K252" s="135"/>
      <c r="L252" s="135"/>
      <c r="M252" s="135"/>
      <c r="N252" s="251"/>
    </row>
    <row r="253" spans="2:14" hidden="1" outlineLevel="1" x14ac:dyDescent="0.35">
      <c r="B253" s="134" t="s">
        <v>4013</v>
      </c>
      <c r="C253" s="135" t="s">
        <v>3762</v>
      </c>
      <c r="D253" s="135"/>
      <c r="E253" s="135"/>
      <c r="F253" s="135"/>
      <c r="G253" s="135"/>
      <c r="H253" s="135"/>
      <c r="I253" s="135"/>
      <c r="J253" s="135"/>
      <c r="K253" s="135"/>
      <c r="L253" s="135"/>
      <c r="M253" s="135"/>
      <c r="N253" s="251"/>
    </row>
    <row r="254" spans="2:14" hidden="1" outlineLevel="1" x14ac:dyDescent="0.35">
      <c r="B254" s="134" t="s">
        <v>4014</v>
      </c>
      <c r="C254" s="135" t="s">
        <v>4015</v>
      </c>
      <c r="D254" s="135"/>
      <c r="E254" s="135"/>
      <c r="F254" s="135"/>
      <c r="G254" s="135"/>
      <c r="H254" s="135"/>
      <c r="I254" s="135"/>
      <c r="J254" s="135"/>
      <c r="K254" s="135"/>
      <c r="L254" s="135"/>
      <c r="M254" s="135"/>
      <c r="N254" s="251"/>
    </row>
    <row r="255" spans="2:14" hidden="1" outlineLevel="1" x14ac:dyDescent="0.35">
      <c r="B255" s="134" t="s">
        <v>4016</v>
      </c>
      <c r="C255" s="135" t="s">
        <v>4017</v>
      </c>
      <c r="D255" s="135"/>
      <c r="E255" s="135"/>
      <c r="F255" s="135"/>
      <c r="G255" s="135"/>
      <c r="H255" s="135"/>
      <c r="I255" s="135"/>
      <c r="J255" s="135"/>
      <c r="K255" s="135"/>
      <c r="L255" s="135"/>
      <c r="M255" s="135"/>
      <c r="N255" s="251"/>
    </row>
    <row r="256" spans="2:14" hidden="1" outlineLevel="1" x14ac:dyDescent="0.35">
      <c r="B256" s="134" t="s">
        <v>4018</v>
      </c>
      <c r="C256" s="135" t="s">
        <v>4019</v>
      </c>
      <c r="D256" s="135"/>
      <c r="E256" s="135"/>
      <c r="F256" s="135"/>
      <c r="G256" s="135"/>
      <c r="H256" s="135"/>
      <c r="I256" s="135"/>
      <c r="J256" s="135"/>
      <c r="K256" s="135"/>
      <c r="L256" s="135"/>
      <c r="M256" s="135"/>
      <c r="N256" s="251"/>
    </row>
    <row r="257" spans="2:14" hidden="1" outlineLevel="1" x14ac:dyDescent="0.35">
      <c r="B257" s="134" t="s">
        <v>4020</v>
      </c>
      <c r="C257" s="135" t="s">
        <v>4021</v>
      </c>
      <c r="D257" s="135"/>
      <c r="E257" s="135"/>
      <c r="F257" s="135"/>
      <c r="G257" s="135"/>
      <c r="H257" s="135"/>
      <c r="I257" s="135"/>
      <c r="J257" s="135"/>
      <c r="K257" s="135"/>
      <c r="L257" s="135"/>
      <c r="M257" s="135"/>
      <c r="N257" s="251"/>
    </row>
    <row r="258" spans="2:14" hidden="1" outlineLevel="1" x14ac:dyDescent="0.35">
      <c r="B258" s="134" t="s">
        <v>4022</v>
      </c>
      <c r="C258" s="135" t="s">
        <v>4023</v>
      </c>
      <c r="D258" s="135"/>
      <c r="E258" s="135"/>
      <c r="F258" s="135"/>
      <c r="G258" s="135"/>
      <c r="H258" s="135"/>
      <c r="I258" s="135"/>
      <c r="J258" s="135"/>
      <c r="K258" s="135"/>
      <c r="L258" s="135"/>
      <c r="M258" s="135"/>
      <c r="N258" s="251"/>
    </row>
    <row r="259" spans="2:14" hidden="1" outlineLevel="1" x14ac:dyDescent="0.35">
      <c r="B259" s="134" t="s">
        <v>4024</v>
      </c>
      <c r="C259" s="135" t="s">
        <v>3762</v>
      </c>
      <c r="D259" s="135"/>
      <c r="E259" s="135"/>
      <c r="F259" s="135"/>
      <c r="G259" s="135"/>
      <c r="H259" s="135"/>
      <c r="I259" s="135"/>
      <c r="J259" s="135"/>
      <c r="K259" s="135"/>
      <c r="L259" s="135"/>
      <c r="M259" s="135"/>
      <c r="N259" s="251"/>
    </row>
    <row r="260" spans="2:14" hidden="1" outlineLevel="1" x14ac:dyDescent="0.35">
      <c r="B260" s="134" t="s">
        <v>4025</v>
      </c>
      <c r="C260" s="135" t="s">
        <v>4026</v>
      </c>
      <c r="D260" s="135"/>
      <c r="E260" s="135"/>
      <c r="F260" s="135"/>
      <c r="G260" s="135"/>
      <c r="H260" s="135"/>
      <c r="I260" s="135"/>
      <c r="J260" s="135"/>
      <c r="K260" s="135"/>
      <c r="L260" s="135"/>
      <c r="M260" s="135"/>
      <c r="N260" s="251"/>
    </row>
    <row r="261" spans="2:14" hidden="1" outlineLevel="1" x14ac:dyDescent="0.35">
      <c r="B261" s="134" t="s">
        <v>4027</v>
      </c>
      <c r="C261" s="135" t="s">
        <v>4028</v>
      </c>
      <c r="D261" s="135"/>
      <c r="E261" s="135"/>
      <c r="F261" s="135"/>
      <c r="G261" s="135"/>
      <c r="H261" s="135"/>
      <c r="I261" s="135"/>
      <c r="J261" s="135"/>
      <c r="K261" s="135"/>
      <c r="L261" s="135"/>
      <c r="M261" s="135"/>
      <c r="N261" s="251"/>
    </row>
    <row r="262" spans="2:14" hidden="1" outlineLevel="1" x14ac:dyDescent="0.35">
      <c r="B262" s="134" t="s">
        <v>4029</v>
      </c>
      <c r="C262" s="135" t="s">
        <v>4030</v>
      </c>
      <c r="D262" s="135"/>
      <c r="E262" s="135"/>
      <c r="F262" s="135"/>
      <c r="G262" s="135"/>
      <c r="H262" s="135"/>
      <c r="I262" s="135"/>
      <c r="J262" s="135"/>
      <c r="K262" s="135"/>
      <c r="L262" s="135"/>
      <c r="M262" s="135"/>
      <c r="N262" s="251"/>
    </row>
    <row r="263" spans="2:14" hidden="1" outlineLevel="1" x14ac:dyDescent="0.35">
      <c r="B263" s="134" t="s">
        <v>4031</v>
      </c>
      <c r="C263" s="135" t="s">
        <v>4032</v>
      </c>
      <c r="D263" s="135"/>
      <c r="E263" s="135"/>
      <c r="F263" s="135"/>
      <c r="G263" s="135"/>
      <c r="H263" s="135"/>
      <c r="I263" s="135"/>
      <c r="J263" s="135"/>
      <c r="K263" s="135"/>
      <c r="L263" s="135"/>
      <c r="M263" s="135"/>
      <c r="N263" s="251"/>
    </row>
    <row r="264" spans="2:14" hidden="1" outlineLevel="1" x14ac:dyDescent="0.35">
      <c r="B264" s="134" t="s">
        <v>4033</v>
      </c>
      <c r="C264" s="135" t="s">
        <v>4034</v>
      </c>
      <c r="D264" s="135"/>
      <c r="E264" s="135"/>
      <c r="F264" s="135"/>
      <c r="G264" s="135"/>
      <c r="H264" s="135"/>
      <c r="I264" s="135"/>
      <c r="J264" s="135"/>
      <c r="K264" s="135"/>
      <c r="L264" s="135"/>
      <c r="M264" s="135"/>
      <c r="N264" s="251"/>
    </row>
    <row r="265" spans="2:14" hidden="1" outlineLevel="1" x14ac:dyDescent="0.35">
      <c r="B265" s="134" t="s">
        <v>4035</v>
      </c>
      <c r="C265" s="135" t="s">
        <v>4036</v>
      </c>
      <c r="D265" s="135"/>
      <c r="E265" s="135"/>
      <c r="F265" s="135"/>
      <c r="G265" s="135"/>
      <c r="H265" s="135"/>
      <c r="I265" s="135"/>
      <c r="J265" s="135"/>
      <c r="K265" s="135"/>
      <c r="L265" s="135"/>
      <c r="M265" s="135"/>
      <c r="N265" s="251"/>
    </row>
    <row r="266" spans="2:14" hidden="1" outlineLevel="1" x14ac:dyDescent="0.35">
      <c r="B266" s="134" t="s">
        <v>4037</v>
      </c>
      <c r="C266" s="135" t="s">
        <v>3762</v>
      </c>
      <c r="D266" s="135"/>
      <c r="E266" s="135"/>
      <c r="F266" s="135"/>
      <c r="G266" s="135"/>
      <c r="H266" s="135"/>
      <c r="I266" s="135"/>
      <c r="J266" s="135"/>
      <c r="K266" s="135"/>
      <c r="L266" s="135"/>
      <c r="M266" s="135"/>
      <c r="N266" s="251"/>
    </row>
    <row r="267" spans="2:14" hidden="1" outlineLevel="1" x14ac:dyDescent="0.35">
      <c r="B267" s="134" t="s">
        <v>4038</v>
      </c>
      <c r="C267" s="135" t="s">
        <v>4039</v>
      </c>
      <c r="D267" s="135"/>
      <c r="E267" s="135"/>
      <c r="F267" s="135"/>
      <c r="G267" s="135"/>
      <c r="H267" s="135"/>
      <c r="I267" s="135"/>
      <c r="J267" s="135"/>
      <c r="K267" s="135"/>
      <c r="L267" s="135"/>
      <c r="M267" s="135"/>
      <c r="N267" s="251"/>
    </row>
    <row r="268" spans="2:14" hidden="1" outlineLevel="1" x14ac:dyDescent="0.35">
      <c r="B268" s="134" t="s">
        <v>4040</v>
      </c>
      <c r="C268" s="135" t="s">
        <v>4041</v>
      </c>
      <c r="D268" s="135"/>
      <c r="E268" s="135"/>
      <c r="F268" s="135"/>
      <c r="G268" s="135"/>
      <c r="H268" s="135"/>
      <c r="I268" s="135"/>
      <c r="J268" s="135"/>
      <c r="K268" s="135"/>
      <c r="L268" s="135"/>
      <c r="M268" s="135"/>
      <c r="N268" s="251"/>
    </row>
    <row r="269" spans="2:14" hidden="1" outlineLevel="1" x14ac:dyDescent="0.35">
      <c r="B269" s="134" t="s">
        <v>4042</v>
      </c>
      <c r="C269" s="135" t="s">
        <v>3994</v>
      </c>
      <c r="D269" s="135"/>
      <c r="E269" s="135"/>
      <c r="F269" s="135"/>
      <c r="G269" s="135"/>
      <c r="H269" s="135"/>
      <c r="I269" s="135"/>
      <c r="J269" s="135"/>
      <c r="K269" s="135"/>
      <c r="L269" s="135"/>
      <c r="M269" s="135"/>
      <c r="N269" s="251"/>
    </row>
    <row r="270" spans="2:14" hidden="1" outlineLevel="1" x14ac:dyDescent="0.35">
      <c r="B270" s="134" t="s">
        <v>4043</v>
      </c>
      <c r="C270" s="135" t="s">
        <v>4044</v>
      </c>
      <c r="D270" s="135"/>
      <c r="E270" s="135"/>
      <c r="F270" s="135"/>
      <c r="G270" s="135"/>
      <c r="H270" s="135"/>
      <c r="I270" s="135"/>
      <c r="J270" s="135"/>
      <c r="K270" s="135"/>
      <c r="L270" s="135"/>
      <c r="M270" s="135"/>
      <c r="N270" s="251"/>
    </row>
    <row r="271" spans="2:14" hidden="1" outlineLevel="1" x14ac:dyDescent="0.35">
      <c r="B271" s="134" t="s">
        <v>4045</v>
      </c>
      <c r="C271" s="135" t="s">
        <v>3762</v>
      </c>
      <c r="D271" s="135"/>
      <c r="E271" s="135"/>
      <c r="F271" s="135"/>
      <c r="G271" s="135"/>
      <c r="H271" s="135"/>
      <c r="I271" s="135"/>
      <c r="J271" s="135"/>
      <c r="K271" s="135"/>
      <c r="L271" s="135"/>
      <c r="M271" s="135"/>
      <c r="N271" s="251"/>
    </row>
    <row r="272" spans="2:14" hidden="1" outlineLevel="1" x14ac:dyDescent="0.35">
      <c r="B272" s="134" t="s">
        <v>4046</v>
      </c>
      <c r="C272" s="135" t="s">
        <v>3822</v>
      </c>
      <c r="D272" s="135"/>
      <c r="E272" s="135"/>
      <c r="F272" s="135"/>
      <c r="G272" s="135"/>
      <c r="H272" s="135"/>
      <c r="I272" s="135"/>
      <c r="J272" s="135"/>
      <c r="K272" s="135"/>
      <c r="L272" s="135"/>
      <c r="M272" s="135"/>
      <c r="N272" s="251"/>
    </row>
    <row r="273" spans="2:14" hidden="1" outlineLevel="1" x14ac:dyDescent="0.35">
      <c r="B273" s="134" t="s">
        <v>4047</v>
      </c>
      <c r="C273" s="135" t="s">
        <v>3943</v>
      </c>
      <c r="D273" s="135"/>
      <c r="E273" s="135"/>
      <c r="F273" s="135"/>
      <c r="G273" s="135"/>
      <c r="H273" s="135"/>
      <c r="I273" s="135"/>
      <c r="J273" s="135"/>
      <c r="K273" s="135"/>
      <c r="L273" s="135"/>
      <c r="M273" s="135"/>
      <c r="N273" s="251"/>
    </row>
    <row r="274" spans="2:14" hidden="1" outlineLevel="1" x14ac:dyDescent="0.35">
      <c r="B274" s="134" t="s">
        <v>4048</v>
      </c>
      <c r="C274" s="135" t="s">
        <v>4049</v>
      </c>
      <c r="D274" s="135"/>
      <c r="E274" s="135"/>
      <c r="F274" s="135"/>
      <c r="G274" s="135"/>
      <c r="H274" s="135"/>
      <c r="I274" s="135"/>
      <c r="J274" s="135"/>
      <c r="K274" s="135"/>
      <c r="L274" s="135"/>
      <c r="M274" s="135"/>
      <c r="N274" s="251"/>
    </row>
    <row r="275" spans="2:14" hidden="1" outlineLevel="1" x14ac:dyDescent="0.35">
      <c r="B275" s="134" t="s">
        <v>4050</v>
      </c>
      <c r="C275" s="135" t="s">
        <v>4051</v>
      </c>
      <c r="D275" s="135"/>
      <c r="E275" s="135"/>
      <c r="F275" s="135"/>
      <c r="G275" s="135"/>
      <c r="H275" s="135"/>
      <c r="I275" s="135"/>
      <c r="J275" s="135"/>
      <c r="K275" s="135"/>
      <c r="L275" s="135"/>
      <c r="M275" s="135"/>
      <c r="N275" s="251"/>
    </row>
    <row r="276" spans="2:14" hidden="1" outlineLevel="1" x14ac:dyDescent="0.35">
      <c r="B276" s="134" t="s">
        <v>4052</v>
      </c>
      <c r="C276" s="135" t="s">
        <v>4053</v>
      </c>
      <c r="D276" s="135"/>
      <c r="E276" s="135"/>
      <c r="F276" s="135"/>
      <c r="G276" s="135"/>
      <c r="H276" s="135"/>
      <c r="I276" s="135"/>
      <c r="J276" s="135"/>
      <c r="K276" s="135"/>
      <c r="L276" s="135"/>
      <c r="M276" s="135"/>
      <c r="N276" s="251"/>
    </row>
    <row r="277" spans="2:14" hidden="1" outlineLevel="1" x14ac:dyDescent="0.35">
      <c r="B277" s="134" t="s">
        <v>4054</v>
      </c>
      <c r="C277" s="135" t="s">
        <v>4055</v>
      </c>
      <c r="D277" s="135"/>
      <c r="E277" s="135"/>
      <c r="F277" s="135"/>
      <c r="G277" s="135"/>
      <c r="H277" s="135"/>
      <c r="I277" s="135"/>
      <c r="J277" s="135"/>
      <c r="K277" s="135"/>
      <c r="L277" s="135"/>
      <c r="M277" s="135"/>
      <c r="N277" s="251"/>
    </row>
    <row r="278" spans="2:14" hidden="1" outlineLevel="1" x14ac:dyDescent="0.35">
      <c r="B278" s="134" t="s">
        <v>4056</v>
      </c>
      <c r="C278" s="135" t="s">
        <v>3762</v>
      </c>
      <c r="D278" s="135"/>
      <c r="E278" s="135"/>
      <c r="F278" s="135"/>
      <c r="G278" s="135"/>
      <c r="H278" s="135"/>
      <c r="I278" s="135"/>
      <c r="J278" s="135"/>
      <c r="K278" s="135"/>
      <c r="L278" s="135"/>
      <c r="M278" s="135"/>
      <c r="N278" s="251"/>
    </row>
    <row r="279" spans="2:14" hidden="1" outlineLevel="1" x14ac:dyDescent="0.35">
      <c r="B279" s="134" t="s">
        <v>4057</v>
      </c>
      <c r="C279" s="135" t="s">
        <v>4058</v>
      </c>
      <c r="D279" s="135"/>
      <c r="E279" s="135"/>
      <c r="F279" s="135"/>
      <c r="G279" s="135"/>
      <c r="H279" s="135"/>
      <c r="I279" s="135"/>
      <c r="J279" s="135"/>
      <c r="K279" s="135"/>
      <c r="L279" s="135"/>
      <c r="M279" s="135"/>
      <c r="N279" s="251"/>
    </row>
    <row r="280" spans="2:14" hidden="1" outlineLevel="1" x14ac:dyDescent="0.35">
      <c r="B280" s="134" t="s">
        <v>4059</v>
      </c>
      <c r="C280" s="135" t="s">
        <v>4060</v>
      </c>
      <c r="D280" s="135"/>
      <c r="E280" s="135"/>
      <c r="F280" s="135"/>
      <c r="G280" s="135"/>
      <c r="H280" s="135"/>
      <c r="I280" s="135"/>
      <c r="J280" s="135"/>
      <c r="K280" s="135"/>
      <c r="L280" s="135"/>
      <c r="M280" s="135"/>
      <c r="N280" s="251"/>
    </row>
    <row r="281" spans="2:14" hidden="1" outlineLevel="1" x14ac:dyDescent="0.35">
      <c r="B281" s="134" t="s">
        <v>4061</v>
      </c>
      <c r="C281" s="135" t="s">
        <v>4062</v>
      </c>
      <c r="D281" s="135"/>
      <c r="E281" s="135"/>
      <c r="F281" s="135"/>
      <c r="G281" s="135"/>
      <c r="H281" s="135"/>
      <c r="I281" s="135"/>
      <c r="J281" s="135"/>
      <c r="K281" s="135"/>
      <c r="L281" s="135"/>
      <c r="M281" s="135"/>
      <c r="N281" s="251"/>
    </row>
    <row r="282" spans="2:14" hidden="1" outlineLevel="1" x14ac:dyDescent="0.35">
      <c r="B282" s="134" t="s">
        <v>4063</v>
      </c>
      <c r="C282" s="135" t="s">
        <v>4064</v>
      </c>
      <c r="D282" s="135"/>
      <c r="E282" s="135"/>
      <c r="F282" s="135"/>
      <c r="G282" s="135"/>
      <c r="H282" s="135"/>
      <c r="I282" s="135"/>
      <c r="J282" s="135"/>
      <c r="K282" s="135"/>
      <c r="L282" s="135"/>
      <c r="M282" s="135"/>
      <c r="N282" s="251"/>
    </row>
    <row r="283" spans="2:14" hidden="1" outlineLevel="1" x14ac:dyDescent="0.35">
      <c r="B283" s="134" t="s">
        <v>4065</v>
      </c>
      <c r="C283" s="135" t="s">
        <v>4066</v>
      </c>
      <c r="D283" s="135"/>
      <c r="E283" s="135"/>
      <c r="F283" s="135"/>
      <c r="G283" s="135"/>
      <c r="H283" s="135"/>
      <c r="I283" s="135"/>
      <c r="J283" s="135"/>
      <c r="K283" s="135"/>
      <c r="L283" s="135"/>
      <c r="M283" s="135"/>
      <c r="N283" s="251"/>
    </row>
    <row r="284" spans="2:14" hidden="1" outlineLevel="1" x14ac:dyDescent="0.35">
      <c r="B284" s="134" t="s">
        <v>4067</v>
      </c>
      <c r="C284" s="135" t="s">
        <v>3762</v>
      </c>
      <c r="D284" s="135"/>
      <c r="E284" s="135"/>
      <c r="F284" s="135"/>
      <c r="G284" s="135"/>
      <c r="H284" s="135"/>
      <c r="I284" s="135"/>
      <c r="J284" s="135"/>
      <c r="K284" s="135"/>
      <c r="L284" s="135"/>
      <c r="M284" s="135"/>
      <c r="N284" s="251"/>
    </row>
    <row r="285" spans="2:14" hidden="1" outlineLevel="1" x14ac:dyDescent="0.35">
      <c r="B285" s="134" t="s">
        <v>4068</v>
      </c>
      <c r="C285" s="135" t="s">
        <v>4069</v>
      </c>
      <c r="D285" s="135"/>
      <c r="E285" s="135"/>
      <c r="F285" s="135"/>
      <c r="G285" s="135"/>
      <c r="H285" s="135"/>
      <c r="I285" s="135"/>
      <c r="J285" s="135"/>
      <c r="K285" s="135"/>
      <c r="L285" s="135"/>
      <c r="M285" s="135"/>
      <c r="N285" s="251"/>
    </row>
    <row r="286" spans="2:14" hidden="1" outlineLevel="1" x14ac:dyDescent="0.35">
      <c r="B286" s="134" t="s">
        <v>4070</v>
      </c>
      <c r="C286" s="135" t="s">
        <v>4071</v>
      </c>
      <c r="D286" s="135"/>
      <c r="E286" s="135"/>
      <c r="F286" s="135"/>
      <c r="G286" s="135"/>
      <c r="H286" s="135"/>
      <c r="I286" s="135"/>
      <c r="J286" s="135"/>
      <c r="K286" s="135"/>
      <c r="L286" s="135"/>
      <c r="M286" s="135"/>
      <c r="N286" s="251"/>
    </row>
    <row r="287" spans="2:14" hidden="1" outlineLevel="1" x14ac:dyDescent="0.35">
      <c r="B287" s="134" t="s">
        <v>4072</v>
      </c>
      <c r="C287" s="135" t="s">
        <v>3762</v>
      </c>
      <c r="D287" s="135"/>
      <c r="E287" s="135"/>
      <c r="F287" s="135"/>
      <c r="G287" s="135"/>
      <c r="H287" s="135"/>
      <c r="I287" s="135"/>
      <c r="J287" s="135"/>
      <c r="K287" s="135"/>
      <c r="L287" s="135"/>
      <c r="M287" s="135"/>
      <c r="N287" s="251"/>
    </row>
    <row r="288" spans="2:14" hidden="1" outlineLevel="1" x14ac:dyDescent="0.35">
      <c r="B288" s="134" t="s">
        <v>4073</v>
      </c>
      <c r="C288" s="135" t="s">
        <v>4074</v>
      </c>
      <c r="D288" s="135"/>
      <c r="E288" s="135"/>
      <c r="F288" s="135"/>
      <c r="G288" s="135"/>
      <c r="H288" s="135"/>
      <c r="I288" s="135"/>
      <c r="J288" s="135"/>
      <c r="K288" s="135"/>
      <c r="L288" s="135"/>
      <c r="M288" s="135"/>
      <c r="N288" s="251"/>
    </row>
    <row r="289" spans="2:14" hidden="1" outlineLevel="1" x14ac:dyDescent="0.35">
      <c r="B289" s="134" t="s">
        <v>4075</v>
      </c>
      <c r="C289" s="135" t="s">
        <v>4076</v>
      </c>
      <c r="D289" s="135"/>
      <c r="E289" s="135"/>
      <c r="F289" s="135"/>
      <c r="G289" s="135"/>
      <c r="H289" s="135"/>
      <c r="I289" s="135"/>
      <c r="J289" s="135"/>
      <c r="K289" s="135"/>
      <c r="L289" s="135"/>
      <c r="M289" s="135"/>
      <c r="N289" s="251"/>
    </row>
    <row r="290" spans="2:14" hidden="1" outlineLevel="1" x14ac:dyDescent="0.35">
      <c r="B290" s="134" t="s">
        <v>4077</v>
      </c>
      <c r="C290" s="135" t="s">
        <v>4078</v>
      </c>
      <c r="D290" s="135"/>
      <c r="E290" s="135"/>
      <c r="F290" s="135"/>
      <c r="G290" s="135"/>
      <c r="H290" s="135"/>
      <c r="I290" s="135"/>
      <c r="J290" s="135"/>
      <c r="K290" s="135"/>
      <c r="L290" s="135"/>
      <c r="M290" s="135"/>
      <c r="N290" s="251"/>
    </row>
    <row r="291" spans="2:14" hidden="1" outlineLevel="1" x14ac:dyDescent="0.35">
      <c r="B291" s="134" t="s">
        <v>4079</v>
      </c>
      <c r="C291" s="135" t="s">
        <v>4080</v>
      </c>
      <c r="D291" s="135"/>
      <c r="E291" s="135"/>
      <c r="F291" s="135"/>
      <c r="G291" s="135"/>
      <c r="H291" s="135"/>
      <c r="I291" s="135"/>
      <c r="J291" s="135"/>
      <c r="K291" s="135"/>
      <c r="L291" s="135"/>
      <c r="M291" s="135"/>
      <c r="N291" s="251"/>
    </row>
    <row r="292" spans="2:14" hidden="1" outlineLevel="1" x14ac:dyDescent="0.35">
      <c r="B292" s="134" t="s">
        <v>4081</v>
      </c>
      <c r="C292" s="135" t="s">
        <v>3762</v>
      </c>
      <c r="D292" s="135"/>
      <c r="E292" s="135"/>
      <c r="F292" s="135"/>
      <c r="G292" s="135"/>
      <c r="H292" s="135"/>
      <c r="I292" s="135"/>
      <c r="J292" s="135"/>
      <c r="K292" s="135"/>
      <c r="L292" s="135"/>
      <c r="M292" s="135"/>
      <c r="N292" s="251"/>
    </row>
    <row r="293" spans="2:14" hidden="1" outlineLevel="1" x14ac:dyDescent="0.35">
      <c r="B293" s="134" t="s">
        <v>4082</v>
      </c>
      <c r="C293" s="135" t="s">
        <v>4083</v>
      </c>
      <c r="D293" s="135"/>
      <c r="E293" s="135"/>
      <c r="F293" s="135"/>
      <c r="G293" s="135"/>
      <c r="H293" s="135"/>
      <c r="I293" s="135"/>
      <c r="J293" s="135"/>
      <c r="K293" s="135"/>
      <c r="L293" s="135"/>
      <c r="M293" s="135"/>
      <c r="N293" s="251"/>
    </row>
    <row r="294" spans="2:14" hidden="1" outlineLevel="1" x14ac:dyDescent="0.35">
      <c r="B294" s="134" t="s">
        <v>4084</v>
      </c>
      <c r="C294" s="135" t="s">
        <v>4085</v>
      </c>
      <c r="D294" s="135"/>
      <c r="E294" s="135"/>
      <c r="F294" s="135"/>
      <c r="G294" s="135"/>
      <c r="H294" s="135"/>
      <c r="I294" s="135"/>
      <c r="J294" s="135"/>
      <c r="K294" s="135"/>
      <c r="L294" s="135"/>
      <c r="M294" s="135"/>
      <c r="N294" s="251"/>
    </row>
    <row r="295" spans="2:14" hidden="1" outlineLevel="1" x14ac:dyDescent="0.35">
      <c r="B295" s="134" t="s">
        <v>4086</v>
      </c>
      <c r="C295" s="135" t="s">
        <v>3762</v>
      </c>
      <c r="D295" s="135"/>
      <c r="E295" s="135"/>
      <c r="F295" s="135"/>
      <c r="G295" s="135"/>
      <c r="H295" s="135"/>
      <c r="I295" s="135"/>
      <c r="J295" s="135"/>
      <c r="K295" s="135"/>
      <c r="L295" s="135"/>
      <c r="M295" s="135"/>
      <c r="N295" s="251"/>
    </row>
    <row r="296" spans="2:14" hidden="1" outlineLevel="1" x14ac:dyDescent="0.35">
      <c r="B296" s="134" t="s">
        <v>4087</v>
      </c>
      <c r="C296" s="135" t="s">
        <v>4088</v>
      </c>
      <c r="D296" s="135"/>
      <c r="E296" s="135"/>
      <c r="F296" s="135"/>
      <c r="G296" s="135"/>
      <c r="H296" s="135"/>
      <c r="I296" s="135"/>
      <c r="J296" s="135"/>
      <c r="K296" s="135"/>
      <c r="L296" s="135"/>
      <c r="M296" s="135"/>
      <c r="N296" s="251"/>
    </row>
    <row r="297" spans="2:14" hidden="1" outlineLevel="1" x14ac:dyDescent="0.35">
      <c r="B297" s="134" t="s">
        <v>4089</v>
      </c>
      <c r="C297" s="135" t="s">
        <v>4090</v>
      </c>
      <c r="D297" s="135"/>
      <c r="E297" s="135"/>
      <c r="F297" s="135"/>
      <c r="G297" s="135"/>
      <c r="H297" s="135"/>
      <c r="I297" s="135"/>
      <c r="J297" s="135"/>
      <c r="K297" s="135"/>
      <c r="L297" s="135"/>
      <c r="M297" s="135"/>
      <c r="N297" s="251"/>
    </row>
    <row r="298" spans="2:14" hidden="1" outlineLevel="1" x14ac:dyDescent="0.35">
      <c r="B298" s="134" t="s">
        <v>4091</v>
      </c>
      <c r="C298" s="135" t="s">
        <v>3762</v>
      </c>
      <c r="D298" s="135"/>
      <c r="E298" s="135"/>
      <c r="F298" s="135"/>
      <c r="G298" s="135"/>
      <c r="H298" s="135"/>
      <c r="I298" s="135"/>
      <c r="J298" s="135"/>
      <c r="K298" s="135"/>
      <c r="L298" s="135"/>
      <c r="M298" s="135"/>
      <c r="N298" s="251"/>
    </row>
    <row r="299" spans="2:14" hidden="1" outlineLevel="1" x14ac:dyDescent="0.35">
      <c r="B299" s="134" t="s">
        <v>4092</v>
      </c>
      <c r="C299" s="135" t="s">
        <v>4093</v>
      </c>
      <c r="D299" s="135"/>
      <c r="E299" s="135"/>
      <c r="F299" s="135"/>
      <c r="G299" s="135"/>
      <c r="H299" s="135"/>
      <c r="I299" s="135"/>
      <c r="J299" s="135"/>
      <c r="K299" s="135"/>
      <c r="L299" s="135"/>
      <c r="M299" s="135"/>
      <c r="N299" s="251"/>
    </row>
    <row r="300" spans="2:14" hidden="1" outlineLevel="1" x14ac:dyDescent="0.35">
      <c r="B300" s="134" t="s">
        <v>4094</v>
      </c>
      <c r="C300" s="135" t="s">
        <v>4095</v>
      </c>
      <c r="D300" s="135"/>
      <c r="E300" s="135"/>
      <c r="F300" s="135"/>
      <c r="G300" s="135"/>
      <c r="H300" s="135"/>
      <c r="I300" s="135"/>
      <c r="J300" s="135"/>
      <c r="K300" s="135"/>
      <c r="L300" s="135"/>
      <c r="M300" s="135"/>
      <c r="N300" s="251"/>
    </row>
    <row r="301" spans="2:14" hidden="1" outlineLevel="1" x14ac:dyDescent="0.35">
      <c r="B301" s="134" t="s">
        <v>4096</v>
      </c>
      <c r="C301" s="135" t="s">
        <v>4097</v>
      </c>
      <c r="D301" s="135"/>
      <c r="E301" s="135"/>
      <c r="F301" s="135"/>
      <c r="G301" s="135"/>
      <c r="H301" s="135"/>
      <c r="I301" s="135"/>
      <c r="J301" s="135"/>
      <c r="K301" s="135"/>
      <c r="L301" s="135"/>
      <c r="M301" s="135"/>
      <c r="N301" s="251"/>
    </row>
    <row r="302" spans="2:14" hidden="1" outlineLevel="1" x14ac:dyDescent="0.35">
      <c r="B302" s="134" t="s">
        <v>4098</v>
      </c>
      <c r="C302" s="135" t="s">
        <v>4099</v>
      </c>
      <c r="D302" s="135"/>
      <c r="E302" s="135"/>
      <c r="F302" s="135"/>
      <c r="G302" s="135"/>
      <c r="H302" s="135"/>
      <c r="I302" s="135"/>
      <c r="J302" s="135"/>
      <c r="K302" s="135"/>
      <c r="L302" s="135"/>
      <c r="M302" s="135"/>
      <c r="N302" s="251"/>
    </row>
    <row r="303" spans="2:14" hidden="1" outlineLevel="1" x14ac:dyDescent="0.35">
      <c r="B303" s="134" t="s">
        <v>4100</v>
      </c>
      <c r="C303" s="135" t="s">
        <v>4101</v>
      </c>
      <c r="D303" s="135"/>
      <c r="E303" s="135"/>
      <c r="F303" s="135"/>
      <c r="G303" s="135"/>
      <c r="H303" s="135"/>
      <c r="I303" s="135"/>
      <c r="J303" s="135"/>
      <c r="K303" s="135"/>
      <c r="L303" s="135"/>
      <c r="M303" s="135"/>
      <c r="N303" s="251"/>
    </row>
    <row r="304" spans="2:14" hidden="1" outlineLevel="1" x14ac:dyDescent="0.35">
      <c r="B304" s="134" t="s">
        <v>4102</v>
      </c>
      <c r="C304" s="135" t="s">
        <v>4103</v>
      </c>
      <c r="D304" s="135"/>
      <c r="E304" s="135"/>
      <c r="F304" s="135"/>
      <c r="G304" s="135"/>
      <c r="H304" s="135"/>
      <c r="I304" s="135"/>
      <c r="J304" s="135"/>
      <c r="K304" s="135"/>
      <c r="L304" s="135"/>
      <c r="M304" s="135"/>
      <c r="N304" s="251"/>
    </row>
    <row r="305" spans="2:14" hidden="1" outlineLevel="1" x14ac:dyDescent="0.35">
      <c r="B305" s="134" t="s">
        <v>4104</v>
      </c>
      <c r="C305" s="135" t="s">
        <v>3762</v>
      </c>
      <c r="D305" s="135"/>
      <c r="E305" s="135"/>
      <c r="F305" s="135"/>
      <c r="G305" s="135"/>
      <c r="H305" s="135"/>
      <c r="I305" s="135"/>
      <c r="J305" s="135"/>
      <c r="K305" s="135"/>
      <c r="L305" s="135"/>
      <c r="M305" s="135"/>
      <c r="N305" s="251"/>
    </row>
    <row r="306" spans="2:14" hidden="1" outlineLevel="1" x14ac:dyDescent="0.35">
      <c r="B306" s="134">
        <v>7</v>
      </c>
      <c r="C306" s="135" t="s">
        <v>4105</v>
      </c>
      <c r="D306" s="135"/>
      <c r="E306" s="135"/>
      <c r="F306" s="135"/>
      <c r="G306" s="135"/>
      <c r="H306" s="135"/>
      <c r="I306" s="135"/>
      <c r="J306" s="135"/>
      <c r="K306" s="135"/>
      <c r="L306" s="135"/>
      <c r="M306" s="135"/>
      <c r="N306" s="251"/>
    </row>
    <row r="307" spans="2:14" hidden="1" outlineLevel="1" x14ac:dyDescent="0.35">
      <c r="B307" s="134" t="s">
        <v>4106</v>
      </c>
      <c r="C307" s="135" t="s">
        <v>4107</v>
      </c>
      <c r="D307" s="135"/>
      <c r="E307" s="135"/>
      <c r="F307" s="135"/>
      <c r="G307" s="135"/>
      <c r="H307" s="135"/>
      <c r="I307" s="135"/>
      <c r="J307" s="135"/>
      <c r="K307" s="135"/>
      <c r="L307" s="135"/>
      <c r="M307" s="135"/>
      <c r="N307" s="251"/>
    </row>
    <row r="308" spans="2:14" hidden="1" outlineLevel="1" x14ac:dyDescent="0.35">
      <c r="B308" s="134" t="s">
        <v>4108</v>
      </c>
      <c r="C308" s="135" t="s">
        <v>4109</v>
      </c>
      <c r="D308" s="135"/>
      <c r="E308" s="135"/>
      <c r="F308" s="135"/>
      <c r="G308" s="135"/>
      <c r="H308" s="135"/>
      <c r="I308" s="135"/>
      <c r="J308" s="135"/>
      <c r="K308" s="135"/>
      <c r="L308" s="135"/>
      <c r="M308" s="135"/>
      <c r="N308" s="251"/>
    </row>
    <row r="309" spans="2:14" hidden="1" outlineLevel="1" x14ac:dyDescent="0.35">
      <c r="B309" s="134" t="s">
        <v>4110</v>
      </c>
      <c r="C309" s="135" t="s">
        <v>4111</v>
      </c>
      <c r="D309" s="135"/>
      <c r="E309" s="135"/>
      <c r="F309" s="135"/>
      <c r="G309" s="135"/>
      <c r="H309" s="135"/>
      <c r="I309" s="135"/>
      <c r="J309" s="135"/>
      <c r="K309" s="135"/>
      <c r="L309" s="135"/>
      <c r="M309" s="135"/>
      <c r="N309" s="251"/>
    </row>
    <row r="310" spans="2:14" hidden="1" outlineLevel="1" x14ac:dyDescent="0.35">
      <c r="B310" s="134" t="s">
        <v>4112</v>
      </c>
      <c r="C310" s="135" t="s">
        <v>4113</v>
      </c>
      <c r="D310" s="135"/>
      <c r="E310" s="135"/>
      <c r="F310" s="135"/>
      <c r="G310" s="135"/>
      <c r="H310" s="135"/>
      <c r="I310" s="135"/>
      <c r="J310" s="135"/>
      <c r="K310" s="135"/>
      <c r="L310" s="135"/>
      <c r="M310" s="135"/>
      <c r="N310" s="251"/>
    </row>
    <row r="311" spans="2:14" hidden="1" outlineLevel="1" x14ac:dyDescent="0.35">
      <c r="B311" s="134" t="s">
        <v>4114</v>
      </c>
      <c r="C311" s="135" t="s">
        <v>4115</v>
      </c>
      <c r="D311" s="135"/>
      <c r="E311" s="135"/>
      <c r="F311" s="135"/>
      <c r="G311" s="135"/>
      <c r="H311" s="135"/>
      <c r="I311" s="135"/>
      <c r="J311" s="135"/>
      <c r="K311" s="135"/>
      <c r="L311" s="135"/>
      <c r="M311" s="135"/>
      <c r="N311" s="251"/>
    </row>
    <row r="312" spans="2:14" hidden="1" outlineLevel="1" x14ac:dyDescent="0.35">
      <c r="B312" s="134" t="s">
        <v>4116</v>
      </c>
      <c r="C312" s="135" t="s">
        <v>4117</v>
      </c>
      <c r="D312" s="135"/>
      <c r="E312" s="135"/>
      <c r="F312" s="135"/>
      <c r="G312" s="135"/>
      <c r="H312" s="135"/>
      <c r="I312" s="135"/>
      <c r="J312" s="135"/>
      <c r="K312" s="135"/>
      <c r="L312" s="135"/>
      <c r="M312" s="135"/>
      <c r="N312" s="251"/>
    </row>
    <row r="313" spans="2:14" hidden="1" outlineLevel="1" x14ac:dyDescent="0.35">
      <c r="B313" s="134" t="s">
        <v>4118</v>
      </c>
      <c r="C313" s="135" t="s">
        <v>4119</v>
      </c>
      <c r="D313" s="135"/>
      <c r="E313" s="135"/>
      <c r="F313" s="135"/>
      <c r="G313" s="135"/>
      <c r="H313" s="135"/>
      <c r="I313" s="135"/>
      <c r="J313" s="135"/>
      <c r="K313" s="135"/>
      <c r="L313" s="135"/>
      <c r="M313" s="135"/>
      <c r="N313" s="251"/>
    </row>
    <row r="314" spans="2:14" hidden="1" outlineLevel="1" x14ac:dyDescent="0.35">
      <c r="B314" s="134" t="s">
        <v>4120</v>
      </c>
      <c r="C314" s="135" t="s">
        <v>4121</v>
      </c>
      <c r="D314" s="135"/>
      <c r="E314" s="135"/>
      <c r="F314" s="135"/>
      <c r="G314" s="135"/>
      <c r="H314" s="135"/>
      <c r="I314" s="135"/>
      <c r="J314" s="135"/>
      <c r="K314" s="135"/>
      <c r="L314" s="135"/>
      <c r="M314" s="135"/>
      <c r="N314" s="251"/>
    </row>
    <row r="315" spans="2:14" hidden="1" outlineLevel="1" x14ac:dyDescent="0.35">
      <c r="B315" s="134" t="s">
        <v>4122</v>
      </c>
      <c r="C315" s="135" t="s">
        <v>3943</v>
      </c>
      <c r="D315" s="135"/>
      <c r="E315" s="135"/>
      <c r="F315" s="135"/>
      <c r="G315" s="135"/>
      <c r="H315" s="135"/>
      <c r="I315" s="135"/>
      <c r="J315" s="135"/>
      <c r="K315" s="135"/>
      <c r="L315" s="135"/>
      <c r="M315" s="135"/>
      <c r="N315" s="251"/>
    </row>
    <row r="316" spans="2:14" hidden="1" outlineLevel="1" x14ac:dyDescent="0.35">
      <c r="B316" s="134" t="s">
        <v>4123</v>
      </c>
      <c r="C316" s="135" t="s">
        <v>4124</v>
      </c>
      <c r="D316" s="135"/>
      <c r="E316" s="135"/>
      <c r="F316" s="135"/>
      <c r="G316" s="135"/>
      <c r="H316" s="135"/>
      <c r="I316" s="135"/>
      <c r="J316" s="135"/>
      <c r="K316" s="135"/>
      <c r="L316" s="135"/>
      <c r="M316" s="135"/>
      <c r="N316" s="251"/>
    </row>
    <row r="317" spans="2:14" hidden="1" outlineLevel="1" x14ac:dyDescent="0.35">
      <c r="B317" s="134" t="s">
        <v>4125</v>
      </c>
      <c r="C317" s="135" t="s">
        <v>3762</v>
      </c>
      <c r="D317" s="135"/>
      <c r="E317" s="135"/>
      <c r="F317" s="135"/>
      <c r="G317" s="135"/>
      <c r="H317" s="135"/>
      <c r="I317" s="135"/>
      <c r="J317" s="135"/>
      <c r="K317" s="135"/>
      <c r="L317" s="135"/>
      <c r="M317" s="135"/>
      <c r="N317" s="251"/>
    </row>
    <row r="318" spans="2:14" hidden="1" outlineLevel="1" x14ac:dyDescent="0.35">
      <c r="B318" s="134" t="s">
        <v>4126</v>
      </c>
      <c r="C318" s="135" t="s">
        <v>4127</v>
      </c>
      <c r="D318" s="135"/>
      <c r="E318" s="135"/>
      <c r="F318" s="135"/>
      <c r="G318" s="135"/>
      <c r="H318" s="135"/>
      <c r="I318" s="135"/>
      <c r="J318" s="135"/>
      <c r="K318" s="135"/>
      <c r="L318" s="135"/>
      <c r="M318" s="135"/>
      <c r="N318" s="251"/>
    </row>
    <row r="319" spans="2:14" hidden="1" outlineLevel="1" x14ac:dyDescent="0.35">
      <c r="B319" s="134" t="s">
        <v>4128</v>
      </c>
      <c r="C319" s="135" t="s">
        <v>4109</v>
      </c>
      <c r="D319" s="135"/>
      <c r="E319" s="135"/>
      <c r="F319" s="135"/>
      <c r="G319" s="135"/>
      <c r="H319" s="135"/>
      <c r="I319" s="135"/>
      <c r="J319" s="135"/>
      <c r="K319" s="135"/>
      <c r="L319" s="135"/>
      <c r="M319" s="135"/>
      <c r="N319" s="251"/>
    </row>
    <row r="320" spans="2:14" hidden="1" outlineLevel="1" x14ac:dyDescent="0.35">
      <c r="B320" s="134" t="s">
        <v>4129</v>
      </c>
      <c r="C320" s="135" t="s">
        <v>4111</v>
      </c>
      <c r="D320" s="135"/>
      <c r="E320" s="135"/>
      <c r="F320" s="135"/>
      <c r="G320" s="135"/>
      <c r="H320" s="135"/>
      <c r="I320" s="135"/>
      <c r="J320" s="135"/>
      <c r="K320" s="135"/>
      <c r="L320" s="135"/>
      <c r="M320" s="135"/>
      <c r="N320" s="251"/>
    </row>
    <row r="321" spans="2:14" hidden="1" outlineLevel="1" x14ac:dyDescent="0.35">
      <c r="B321" s="134" t="s">
        <v>4130</v>
      </c>
      <c r="C321" s="135" t="s">
        <v>4113</v>
      </c>
      <c r="D321" s="135"/>
      <c r="E321" s="135"/>
      <c r="F321" s="135"/>
      <c r="G321" s="135"/>
      <c r="H321" s="135"/>
      <c r="I321" s="135"/>
      <c r="J321" s="135"/>
      <c r="K321" s="135"/>
      <c r="L321" s="135"/>
      <c r="M321" s="135"/>
      <c r="N321" s="251"/>
    </row>
    <row r="322" spans="2:14" hidden="1" outlineLevel="1" x14ac:dyDescent="0.35">
      <c r="B322" s="134" t="s">
        <v>4131</v>
      </c>
      <c r="C322" s="135" t="s">
        <v>4115</v>
      </c>
      <c r="D322" s="135"/>
      <c r="E322" s="135"/>
      <c r="F322" s="135"/>
      <c r="G322" s="135"/>
      <c r="H322" s="135"/>
      <c r="I322" s="135"/>
      <c r="J322" s="135"/>
      <c r="K322" s="135"/>
      <c r="L322" s="135"/>
      <c r="M322" s="135"/>
      <c r="N322" s="251"/>
    </row>
    <row r="323" spans="2:14" hidden="1" outlineLevel="1" x14ac:dyDescent="0.35">
      <c r="B323" s="134" t="s">
        <v>4132</v>
      </c>
      <c r="C323" s="135" t="s">
        <v>4117</v>
      </c>
      <c r="D323" s="135"/>
      <c r="E323" s="135"/>
      <c r="F323" s="135"/>
      <c r="G323" s="135"/>
      <c r="H323" s="135"/>
      <c r="I323" s="135"/>
      <c r="J323" s="135"/>
      <c r="K323" s="135"/>
      <c r="L323" s="135"/>
      <c r="M323" s="135"/>
      <c r="N323" s="251"/>
    </row>
    <row r="324" spans="2:14" hidden="1" outlineLevel="1" x14ac:dyDescent="0.35">
      <c r="B324" s="134" t="s">
        <v>4133</v>
      </c>
      <c r="C324" s="135" t="s">
        <v>4119</v>
      </c>
      <c r="D324" s="135"/>
      <c r="E324" s="135"/>
      <c r="F324" s="135"/>
      <c r="G324" s="135"/>
      <c r="H324" s="135"/>
      <c r="I324" s="135"/>
      <c r="J324" s="135"/>
      <c r="K324" s="135"/>
      <c r="L324" s="135"/>
      <c r="M324" s="135"/>
      <c r="N324" s="251"/>
    </row>
    <row r="325" spans="2:14" hidden="1" outlineLevel="1" x14ac:dyDescent="0.35">
      <c r="B325" s="134" t="s">
        <v>4134</v>
      </c>
      <c r="C325" s="135" t="s">
        <v>4121</v>
      </c>
      <c r="D325" s="135"/>
      <c r="E325" s="135"/>
      <c r="F325" s="135"/>
      <c r="G325" s="135"/>
      <c r="H325" s="135"/>
      <c r="I325" s="135"/>
      <c r="J325" s="135"/>
      <c r="K325" s="135"/>
      <c r="L325" s="135"/>
      <c r="M325" s="135"/>
      <c r="N325" s="251"/>
    </row>
    <row r="326" spans="2:14" hidden="1" outlineLevel="1" x14ac:dyDescent="0.35">
      <c r="B326" s="134" t="s">
        <v>4135</v>
      </c>
      <c r="C326" s="135" t="s">
        <v>3943</v>
      </c>
      <c r="D326" s="135"/>
      <c r="E326" s="135"/>
      <c r="F326" s="135"/>
      <c r="G326" s="135"/>
      <c r="H326" s="135"/>
      <c r="I326" s="135"/>
      <c r="J326" s="135"/>
      <c r="K326" s="135"/>
      <c r="L326" s="135"/>
      <c r="M326" s="135"/>
      <c r="N326" s="251"/>
    </row>
    <row r="327" spans="2:14" hidden="1" outlineLevel="1" x14ac:dyDescent="0.35">
      <c r="B327" s="134" t="s">
        <v>4136</v>
      </c>
      <c r="C327" s="135" t="s">
        <v>4137</v>
      </c>
      <c r="D327" s="135"/>
      <c r="E327" s="135"/>
      <c r="F327" s="135"/>
      <c r="G327" s="135"/>
      <c r="H327" s="135"/>
      <c r="I327" s="135"/>
      <c r="J327" s="135"/>
      <c r="K327" s="135"/>
      <c r="L327" s="135"/>
      <c r="M327" s="135"/>
      <c r="N327" s="251"/>
    </row>
    <row r="328" spans="2:14" hidden="1" outlineLevel="1" x14ac:dyDescent="0.35">
      <c r="B328" s="134" t="s">
        <v>4138</v>
      </c>
      <c r="C328" s="135" t="s">
        <v>4139</v>
      </c>
      <c r="D328" s="135"/>
      <c r="E328" s="135"/>
      <c r="F328" s="135"/>
      <c r="G328" s="135"/>
      <c r="H328" s="135"/>
      <c r="I328" s="135"/>
      <c r="J328" s="135"/>
      <c r="K328" s="135"/>
      <c r="L328" s="135"/>
      <c r="M328" s="135"/>
      <c r="N328" s="251"/>
    </row>
    <row r="329" spans="2:14" hidden="1" outlineLevel="1" x14ac:dyDescent="0.35">
      <c r="B329" s="134" t="s">
        <v>4140</v>
      </c>
      <c r="C329" s="135" t="s">
        <v>4141</v>
      </c>
      <c r="D329" s="135"/>
      <c r="E329" s="135"/>
      <c r="F329" s="135"/>
      <c r="G329" s="135"/>
      <c r="H329" s="135"/>
      <c r="I329" s="135"/>
      <c r="J329" s="135"/>
      <c r="K329" s="135"/>
      <c r="L329" s="135"/>
      <c r="M329" s="135"/>
      <c r="N329" s="251"/>
    </row>
    <row r="330" spans="2:14" hidden="1" outlineLevel="1" x14ac:dyDescent="0.35">
      <c r="B330" s="134" t="s">
        <v>4142</v>
      </c>
      <c r="C330" s="135" t="s">
        <v>4143</v>
      </c>
      <c r="D330" s="135"/>
      <c r="E330" s="135"/>
      <c r="F330" s="135"/>
      <c r="G330" s="135"/>
      <c r="H330" s="135"/>
      <c r="I330" s="135"/>
      <c r="J330" s="135"/>
      <c r="K330" s="135"/>
      <c r="L330" s="135"/>
      <c r="M330" s="135"/>
      <c r="N330" s="251"/>
    </row>
    <row r="331" spans="2:14" hidden="1" outlineLevel="1" x14ac:dyDescent="0.35">
      <c r="B331" s="134" t="s">
        <v>4144</v>
      </c>
      <c r="C331" s="135" t="s">
        <v>4145</v>
      </c>
      <c r="D331" s="135"/>
      <c r="E331" s="135"/>
      <c r="F331" s="135"/>
      <c r="G331" s="135"/>
      <c r="H331" s="135"/>
      <c r="I331" s="135"/>
      <c r="J331" s="135"/>
      <c r="K331" s="135"/>
      <c r="L331" s="135"/>
      <c r="M331" s="135"/>
      <c r="N331" s="251"/>
    </row>
    <row r="332" spans="2:14" hidden="1" outlineLevel="1" x14ac:dyDescent="0.35">
      <c r="B332" s="134" t="s">
        <v>4146</v>
      </c>
      <c r="C332" s="135" t="s">
        <v>4147</v>
      </c>
      <c r="D332" s="135"/>
      <c r="E332" s="135"/>
      <c r="F332" s="135"/>
      <c r="G332" s="135"/>
      <c r="H332" s="135"/>
      <c r="I332" s="135"/>
      <c r="J332" s="135"/>
      <c r="K332" s="135"/>
      <c r="L332" s="135"/>
      <c r="M332" s="135"/>
      <c r="N332" s="251"/>
    </row>
    <row r="333" spans="2:14" hidden="1" outlineLevel="1" x14ac:dyDescent="0.35">
      <c r="B333" s="134" t="s">
        <v>4148</v>
      </c>
      <c r="C333" s="135" t="s">
        <v>3762</v>
      </c>
      <c r="D333" s="135"/>
      <c r="E333" s="135"/>
      <c r="F333" s="135"/>
      <c r="G333" s="135"/>
      <c r="H333" s="135"/>
      <c r="I333" s="135"/>
      <c r="J333" s="135"/>
      <c r="K333" s="135"/>
      <c r="L333" s="135"/>
      <c r="M333" s="135"/>
      <c r="N333" s="251"/>
    </row>
    <row r="334" spans="2:14" hidden="1" outlineLevel="1" x14ac:dyDescent="0.35">
      <c r="B334" s="134" t="s">
        <v>4149</v>
      </c>
      <c r="C334" s="135" t="s">
        <v>4150</v>
      </c>
      <c r="D334" s="135"/>
      <c r="E334" s="135"/>
      <c r="F334" s="135"/>
      <c r="G334" s="135"/>
      <c r="H334" s="135"/>
      <c r="I334" s="135"/>
      <c r="J334" s="135"/>
      <c r="K334" s="135"/>
      <c r="L334" s="135"/>
      <c r="M334" s="135"/>
      <c r="N334" s="251"/>
    </row>
    <row r="335" spans="2:14" hidden="1" outlineLevel="1" x14ac:dyDescent="0.35">
      <c r="B335" s="134" t="s">
        <v>4151</v>
      </c>
      <c r="C335" s="135" t="s">
        <v>4109</v>
      </c>
      <c r="D335" s="135"/>
      <c r="E335" s="135"/>
      <c r="F335" s="135"/>
      <c r="G335" s="135"/>
      <c r="H335" s="135"/>
      <c r="I335" s="135"/>
      <c r="J335" s="135"/>
      <c r="K335" s="135"/>
      <c r="L335" s="135"/>
      <c r="M335" s="135"/>
      <c r="N335" s="251"/>
    </row>
    <row r="336" spans="2:14" hidden="1" outlineLevel="1" x14ac:dyDescent="0.35">
      <c r="B336" s="134" t="s">
        <v>4152</v>
      </c>
      <c r="C336" s="135" t="s">
        <v>4111</v>
      </c>
      <c r="D336" s="135"/>
      <c r="E336" s="135"/>
      <c r="F336" s="135"/>
      <c r="G336" s="135"/>
      <c r="H336" s="135"/>
      <c r="I336" s="135"/>
      <c r="J336" s="135"/>
      <c r="K336" s="135"/>
      <c r="L336" s="135"/>
      <c r="M336" s="135"/>
      <c r="N336" s="251"/>
    </row>
    <row r="337" spans="2:14" hidden="1" outlineLevel="1" x14ac:dyDescent="0.35">
      <c r="B337" s="134" t="s">
        <v>4153</v>
      </c>
      <c r="C337" s="135" t="s">
        <v>4113</v>
      </c>
      <c r="D337" s="135"/>
      <c r="E337" s="135"/>
      <c r="F337" s="135"/>
      <c r="G337" s="135"/>
      <c r="H337" s="135"/>
      <c r="I337" s="135"/>
      <c r="J337" s="135"/>
      <c r="K337" s="135"/>
      <c r="L337" s="135"/>
      <c r="M337" s="135"/>
      <c r="N337" s="251"/>
    </row>
    <row r="338" spans="2:14" hidden="1" outlineLevel="1" x14ac:dyDescent="0.35">
      <c r="B338" s="134" t="s">
        <v>4154</v>
      </c>
      <c r="C338" s="135" t="s">
        <v>4115</v>
      </c>
      <c r="D338" s="135"/>
      <c r="E338" s="135"/>
      <c r="F338" s="135"/>
      <c r="G338" s="135"/>
      <c r="H338" s="135"/>
      <c r="I338" s="135"/>
      <c r="J338" s="135"/>
      <c r="K338" s="135"/>
      <c r="L338" s="135"/>
      <c r="M338" s="135"/>
      <c r="N338" s="251"/>
    </row>
    <row r="339" spans="2:14" hidden="1" outlineLevel="1" x14ac:dyDescent="0.35">
      <c r="B339" s="134" t="s">
        <v>4155</v>
      </c>
      <c r="C339" s="135" t="s">
        <v>4117</v>
      </c>
      <c r="D339" s="135"/>
      <c r="E339" s="135"/>
      <c r="F339" s="135"/>
      <c r="G339" s="135"/>
      <c r="H339" s="135"/>
      <c r="I339" s="135"/>
      <c r="J339" s="135"/>
      <c r="K339" s="135"/>
      <c r="L339" s="135"/>
      <c r="M339" s="135"/>
      <c r="N339" s="251"/>
    </row>
    <row r="340" spans="2:14" hidden="1" outlineLevel="1" x14ac:dyDescent="0.35">
      <c r="B340" s="134" t="s">
        <v>4156</v>
      </c>
      <c r="C340" s="135" t="s">
        <v>4119</v>
      </c>
      <c r="D340" s="135"/>
      <c r="E340" s="135"/>
      <c r="F340" s="135"/>
      <c r="G340" s="135"/>
      <c r="H340" s="135"/>
      <c r="I340" s="135"/>
      <c r="J340" s="135"/>
      <c r="K340" s="135"/>
      <c r="L340" s="135"/>
      <c r="M340" s="135"/>
      <c r="N340" s="251"/>
    </row>
    <row r="341" spans="2:14" hidden="1" outlineLevel="1" x14ac:dyDescent="0.35">
      <c r="B341" s="134" t="s">
        <v>4157</v>
      </c>
      <c r="C341" s="135" t="s">
        <v>4121</v>
      </c>
      <c r="D341" s="135"/>
      <c r="E341" s="135"/>
      <c r="F341" s="135"/>
      <c r="G341" s="135"/>
      <c r="H341" s="135"/>
      <c r="I341" s="135"/>
      <c r="J341" s="135"/>
      <c r="K341" s="135"/>
      <c r="L341" s="135"/>
      <c r="M341" s="135"/>
      <c r="N341" s="251"/>
    </row>
    <row r="342" spans="2:14" hidden="1" outlineLevel="1" x14ac:dyDescent="0.35">
      <c r="B342" s="134" t="s">
        <v>4158</v>
      </c>
      <c r="C342" s="135" t="s">
        <v>3943</v>
      </c>
      <c r="D342" s="135"/>
      <c r="E342" s="135"/>
      <c r="F342" s="135"/>
      <c r="G342" s="135"/>
      <c r="H342" s="135"/>
      <c r="I342" s="135"/>
      <c r="J342" s="135"/>
      <c r="K342" s="135"/>
      <c r="L342" s="135"/>
      <c r="M342" s="135"/>
      <c r="N342" s="251"/>
    </row>
    <row r="343" spans="2:14" hidden="1" outlineLevel="1" x14ac:dyDescent="0.35">
      <c r="B343" s="134" t="s">
        <v>4159</v>
      </c>
      <c r="C343" s="135" t="s">
        <v>4160</v>
      </c>
      <c r="D343" s="135"/>
      <c r="E343" s="135"/>
      <c r="F343" s="135"/>
      <c r="G343" s="135"/>
      <c r="H343" s="135"/>
      <c r="I343" s="135"/>
      <c r="J343" s="135"/>
      <c r="K343" s="135"/>
      <c r="L343" s="135"/>
      <c r="M343" s="135"/>
      <c r="N343" s="251"/>
    </row>
    <row r="344" spans="2:14" hidden="1" outlineLevel="1" x14ac:dyDescent="0.35">
      <c r="B344" s="134" t="s">
        <v>4161</v>
      </c>
      <c r="C344" s="135" t="s">
        <v>3762</v>
      </c>
      <c r="D344" s="135"/>
      <c r="E344" s="135"/>
      <c r="F344" s="135"/>
      <c r="G344" s="135"/>
      <c r="H344" s="135"/>
      <c r="I344" s="135"/>
      <c r="J344" s="135"/>
      <c r="K344" s="135"/>
      <c r="L344" s="135"/>
      <c r="M344" s="135"/>
      <c r="N344" s="251"/>
    </row>
    <row r="345" spans="2:14" hidden="1" outlineLevel="1" x14ac:dyDescent="0.35">
      <c r="B345" s="134" t="s">
        <v>4162</v>
      </c>
      <c r="C345" s="135" t="s">
        <v>4163</v>
      </c>
      <c r="D345" s="135"/>
      <c r="E345" s="135"/>
      <c r="F345" s="135"/>
      <c r="G345" s="135"/>
      <c r="H345" s="135"/>
      <c r="I345" s="135"/>
      <c r="J345" s="135"/>
      <c r="K345" s="135"/>
      <c r="L345" s="135"/>
      <c r="M345" s="135"/>
      <c r="N345" s="251"/>
    </row>
    <row r="346" spans="2:14" hidden="1" outlineLevel="1" x14ac:dyDescent="0.35">
      <c r="B346" s="134" t="s">
        <v>4164</v>
      </c>
      <c r="C346" s="135" t="s">
        <v>4109</v>
      </c>
      <c r="D346" s="135"/>
      <c r="E346" s="135"/>
      <c r="F346" s="135"/>
      <c r="G346" s="135"/>
      <c r="H346" s="135"/>
      <c r="I346" s="135"/>
      <c r="J346" s="135"/>
      <c r="K346" s="135"/>
      <c r="L346" s="135"/>
      <c r="M346" s="135"/>
      <c r="N346" s="251"/>
    </row>
    <row r="347" spans="2:14" hidden="1" outlineLevel="1" x14ac:dyDescent="0.35">
      <c r="B347" s="134" t="s">
        <v>4165</v>
      </c>
      <c r="C347" s="135" t="s">
        <v>4111</v>
      </c>
      <c r="D347" s="135"/>
      <c r="E347" s="135"/>
      <c r="F347" s="135"/>
      <c r="G347" s="135"/>
      <c r="H347" s="135"/>
      <c r="I347" s="135"/>
      <c r="J347" s="135"/>
      <c r="K347" s="135"/>
      <c r="L347" s="135"/>
      <c r="M347" s="135"/>
      <c r="N347" s="251"/>
    </row>
    <row r="348" spans="2:14" hidden="1" outlineLevel="1" x14ac:dyDescent="0.35">
      <c r="B348" s="134" t="s">
        <v>4166</v>
      </c>
      <c r="C348" s="135" t="s">
        <v>4113</v>
      </c>
      <c r="D348" s="135"/>
      <c r="E348" s="135"/>
      <c r="F348" s="135"/>
      <c r="G348" s="135"/>
      <c r="H348" s="135"/>
      <c r="I348" s="135"/>
      <c r="J348" s="135"/>
      <c r="K348" s="135"/>
      <c r="L348" s="135"/>
      <c r="M348" s="135"/>
      <c r="N348" s="251"/>
    </row>
    <row r="349" spans="2:14" hidden="1" outlineLevel="1" x14ac:dyDescent="0.35">
      <c r="B349" s="134" t="s">
        <v>4167</v>
      </c>
      <c r="C349" s="135" t="s">
        <v>4115</v>
      </c>
      <c r="D349" s="135"/>
      <c r="E349" s="135"/>
      <c r="F349" s="135"/>
      <c r="G349" s="135"/>
      <c r="H349" s="135"/>
      <c r="I349" s="135"/>
      <c r="J349" s="135"/>
      <c r="K349" s="135"/>
      <c r="L349" s="135"/>
      <c r="M349" s="135"/>
      <c r="N349" s="251"/>
    </row>
    <row r="350" spans="2:14" hidden="1" outlineLevel="1" x14ac:dyDescent="0.35">
      <c r="B350" s="134" t="s">
        <v>4168</v>
      </c>
      <c r="C350" s="135" t="s">
        <v>4117</v>
      </c>
      <c r="D350" s="135"/>
      <c r="E350" s="135"/>
      <c r="F350" s="135"/>
      <c r="G350" s="135"/>
      <c r="H350" s="135"/>
      <c r="I350" s="135"/>
      <c r="J350" s="135"/>
      <c r="K350" s="135"/>
      <c r="L350" s="135"/>
      <c r="M350" s="135"/>
      <c r="N350" s="251"/>
    </row>
    <row r="351" spans="2:14" hidden="1" outlineLevel="1" x14ac:dyDescent="0.35">
      <c r="B351" s="134" t="s">
        <v>4169</v>
      </c>
      <c r="C351" s="135" t="s">
        <v>4119</v>
      </c>
      <c r="D351" s="135"/>
      <c r="E351" s="135"/>
      <c r="F351" s="135"/>
      <c r="G351" s="135"/>
      <c r="H351" s="135"/>
      <c r="I351" s="135"/>
      <c r="J351" s="135"/>
      <c r="K351" s="135"/>
      <c r="L351" s="135"/>
      <c r="M351" s="135"/>
      <c r="N351" s="251"/>
    </row>
    <row r="352" spans="2:14" hidden="1" outlineLevel="1" x14ac:dyDescent="0.35">
      <c r="B352" s="134" t="s">
        <v>4170</v>
      </c>
      <c r="C352" s="135" t="s">
        <v>4121</v>
      </c>
      <c r="D352" s="135"/>
      <c r="E352" s="135"/>
      <c r="F352" s="135"/>
      <c r="G352" s="135"/>
      <c r="H352" s="135"/>
      <c r="I352" s="135"/>
      <c r="J352" s="135"/>
      <c r="K352" s="135"/>
      <c r="L352" s="135"/>
      <c r="M352" s="135"/>
      <c r="N352" s="251"/>
    </row>
    <row r="353" spans="2:14" hidden="1" outlineLevel="1" x14ac:dyDescent="0.35">
      <c r="B353" s="134" t="s">
        <v>4171</v>
      </c>
      <c r="C353" s="135" t="s">
        <v>3943</v>
      </c>
      <c r="D353" s="135"/>
      <c r="E353" s="135"/>
      <c r="F353" s="135"/>
      <c r="G353" s="135"/>
      <c r="H353" s="135"/>
      <c r="I353" s="135"/>
      <c r="J353" s="135"/>
      <c r="K353" s="135"/>
      <c r="L353" s="135"/>
      <c r="M353" s="135"/>
      <c r="N353" s="251"/>
    </row>
    <row r="354" spans="2:14" hidden="1" outlineLevel="1" x14ac:dyDescent="0.35">
      <c r="B354" s="134" t="s">
        <v>4172</v>
      </c>
      <c r="C354" s="135" t="s">
        <v>4173</v>
      </c>
      <c r="D354" s="135"/>
      <c r="E354" s="135"/>
      <c r="F354" s="135"/>
      <c r="G354" s="135"/>
      <c r="H354" s="135"/>
      <c r="I354" s="135"/>
      <c r="J354" s="135"/>
      <c r="K354" s="135"/>
      <c r="L354" s="135"/>
      <c r="M354" s="135"/>
      <c r="N354" s="251"/>
    </row>
    <row r="355" spans="2:14" hidden="1" outlineLevel="1" x14ac:dyDescent="0.35">
      <c r="B355" s="134" t="s">
        <v>4174</v>
      </c>
      <c r="C355" s="135" t="s">
        <v>4175</v>
      </c>
      <c r="D355" s="135"/>
      <c r="E355" s="135"/>
      <c r="F355" s="135"/>
      <c r="G355" s="135"/>
      <c r="H355" s="135"/>
      <c r="I355" s="135"/>
      <c r="J355" s="135"/>
      <c r="K355" s="135"/>
      <c r="L355" s="135"/>
      <c r="M355" s="135"/>
      <c r="N355" s="251"/>
    </row>
    <row r="356" spans="2:14" hidden="1" outlineLevel="1" x14ac:dyDescent="0.35">
      <c r="B356" s="134" t="s">
        <v>4176</v>
      </c>
      <c r="C356" s="135" t="s">
        <v>3762</v>
      </c>
      <c r="D356" s="135"/>
      <c r="E356" s="135"/>
      <c r="F356" s="135"/>
      <c r="G356" s="135"/>
      <c r="H356" s="135"/>
      <c r="I356" s="135"/>
      <c r="J356" s="135"/>
      <c r="K356" s="135"/>
      <c r="L356" s="135"/>
      <c r="M356" s="135"/>
      <c r="N356" s="251"/>
    </row>
    <row r="357" spans="2:14" hidden="1" outlineLevel="1" x14ac:dyDescent="0.35">
      <c r="B357" s="134" t="s">
        <v>4177</v>
      </c>
      <c r="C357" s="135" t="s">
        <v>4178</v>
      </c>
      <c r="D357" s="135"/>
      <c r="E357" s="135"/>
      <c r="F357" s="135"/>
      <c r="G357" s="135"/>
      <c r="H357" s="135"/>
      <c r="I357" s="135"/>
      <c r="J357" s="135"/>
      <c r="K357" s="135"/>
      <c r="L357" s="135"/>
      <c r="M357" s="135"/>
      <c r="N357" s="251"/>
    </row>
    <row r="358" spans="2:14" hidden="1" outlineLevel="1" x14ac:dyDescent="0.35">
      <c r="B358" s="134" t="s">
        <v>4179</v>
      </c>
      <c r="C358" s="135" t="s">
        <v>4109</v>
      </c>
      <c r="D358" s="135"/>
      <c r="E358" s="135"/>
      <c r="F358" s="135"/>
      <c r="G358" s="135"/>
      <c r="H358" s="135"/>
      <c r="I358" s="135"/>
      <c r="J358" s="135"/>
      <c r="K358" s="135"/>
      <c r="L358" s="135"/>
      <c r="M358" s="135"/>
      <c r="N358" s="251"/>
    </row>
    <row r="359" spans="2:14" hidden="1" outlineLevel="1" x14ac:dyDescent="0.35">
      <c r="B359" s="134" t="s">
        <v>4180</v>
      </c>
      <c r="C359" s="135" t="s">
        <v>4111</v>
      </c>
      <c r="D359" s="135"/>
      <c r="E359" s="135"/>
      <c r="F359" s="135"/>
      <c r="G359" s="135"/>
      <c r="H359" s="135"/>
      <c r="I359" s="135"/>
      <c r="J359" s="135"/>
      <c r="K359" s="135"/>
      <c r="L359" s="135"/>
      <c r="M359" s="135"/>
      <c r="N359" s="251"/>
    </row>
    <row r="360" spans="2:14" hidden="1" outlineLevel="1" x14ac:dyDescent="0.35">
      <c r="B360" s="134" t="s">
        <v>4181</v>
      </c>
      <c r="C360" s="135" t="s">
        <v>4113</v>
      </c>
      <c r="D360" s="135"/>
      <c r="E360" s="135"/>
      <c r="F360" s="135"/>
      <c r="G360" s="135"/>
      <c r="H360" s="135"/>
      <c r="I360" s="135"/>
      <c r="J360" s="135"/>
      <c r="K360" s="135"/>
      <c r="L360" s="135"/>
      <c r="M360" s="135"/>
      <c r="N360" s="251"/>
    </row>
    <row r="361" spans="2:14" hidden="1" outlineLevel="1" x14ac:dyDescent="0.35">
      <c r="B361" s="134" t="s">
        <v>4182</v>
      </c>
      <c r="C361" s="135" t="s">
        <v>4115</v>
      </c>
      <c r="D361" s="135"/>
      <c r="E361" s="135"/>
      <c r="F361" s="135"/>
      <c r="G361" s="135"/>
      <c r="H361" s="135"/>
      <c r="I361" s="135"/>
      <c r="J361" s="135"/>
      <c r="K361" s="135"/>
      <c r="L361" s="135"/>
      <c r="M361" s="135"/>
      <c r="N361" s="251"/>
    </row>
    <row r="362" spans="2:14" hidden="1" outlineLevel="1" x14ac:dyDescent="0.35">
      <c r="B362" s="134" t="s">
        <v>4183</v>
      </c>
      <c r="C362" s="135" t="s">
        <v>4117</v>
      </c>
      <c r="D362" s="135"/>
      <c r="E362" s="135"/>
      <c r="F362" s="135"/>
      <c r="G362" s="135"/>
      <c r="H362" s="135"/>
      <c r="I362" s="135"/>
      <c r="J362" s="135"/>
      <c r="K362" s="135"/>
      <c r="L362" s="135"/>
      <c r="M362" s="135"/>
      <c r="N362" s="251"/>
    </row>
    <row r="363" spans="2:14" hidden="1" outlineLevel="1" x14ac:dyDescent="0.35">
      <c r="B363" s="134" t="s">
        <v>4184</v>
      </c>
      <c r="C363" s="135" t="s">
        <v>4119</v>
      </c>
      <c r="D363" s="135"/>
      <c r="E363" s="135"/>
      <c r="F363" s="135"/>
      <c r="G363" s="135"/>
      <c r="H363" s="135"/>
      <c r="I363" s="135"/>
      <c r="J363" s="135"/>
      <c r="K363" s="135"/>
      <c r="L363" s="135"/>
      <c r="M363" s="135"/>
      <c r="N363" s="251"/>
    </row>
    <row r="364" spans="2:14" hidden="1" outlineLevel="1" x14ac:dyDescent="0.35">
      <c r="B364" s="134" t="s">
        <v>4185</v>
      </c>
      <c r="C364" s="135" t="s">
        <v>4121</v>
      </c>
      <c r="D364" s="135"/>
      <c r="E364" s="135"/>
      <c r="F364" s="135"/>
      <c r="G364" s="135"/>
      <c r="H364" s="135"/>
      <c r="I364" s="135"/>
      <c r="J364" s="135"/>
      <c r="K364" s="135"/>
      <c r="L364" s="135"/>
      <c r="M364" s="135"/>
      <c r="N364" s="251"/>
    </row>
    <row r="365" spans="2:14" hidden="1" outlineLevel="1" x14ac:dyDescent="0.35">
      <c r="B365" s="134" t="s">
        <v>4186</v>
      </c>
      <c r="C365" s="135" t="s">
        <v>3943</v>
      </c>
      <c r="D365" s="135"/>
      <c r="E365" s="135"/>
      <c r="F365" s="135"/>
      <c r="G365" s="135"/>
      <c r="H365" s="135"/>
      <c r="I365" s="135"/>
      <c r="J365" s="135"/>
      <c r="K365" s="135"/>
      <c r="L365" s="135"/>
      <c r="M365" s="135"/>
      <c r="N365" s="251"/>
    </row>
    <row r="366" spans="2:14" hidden="1" outlineLevel="1" x14ac:dyDescent="0.35">
      <c r="B366" s="134" t="s">
        <v>4187</v>
      </c>
      <c r="C366" s="135" t="s">
        <v>4188</v>
      </c>
      <c r="D366" s="135"/>
      <c r="E366" s="135"/>
      <c r="F366" s="135"/>
      <c r="G366" s="135"/>
      <c r="H366" s="135"/>
      <c r="I366" s="135"/>
      <c r="J366" s="135"/>
      <c r="K366" s="135"/>
      <c r="L366" s="135"/>
      <c r="M366" s="135"/>
      <c r="N366" s="251"/>
    </row>
    <row r="367" spans="2:14" hidden="1" outlineLevel="1" x14ac:dyDescent="0.35">
      <c r="B367" s="134" t="s">
        <v>4189</v>
      </c>
      <c r="C367" s="135" t="s">
        <v>4175</v>
      </c>
      <c r="D367" s="135"/>
      <c r="E367" s="135"/>
      <c r="F367" s="135"/>
      <c r="G367" s="135"/>
      <c r="H367" s="135"/>
      <c r="I367" s="135"/>
      <c r="J367" s="135"/>
      <c r="K367" s="135"/>
      <c r="L367" s="135"/>
      <c r="M367" s="135"/>
      <c r="N367" s="251"/>
    </row>
    <row r="368" spans="2:14" hidden="1" outlineLevel="1" x14ac:dyDescent="0.35">
      <c r="B368" s="134" t="s">
        <v>4190</v>
      </c>
      <c r="C368" s="135" t="s">
        <v>4191</v>
      </c>
      <c r="D368" s="135"/>
      <c r="E368" s="135"/>
      <c r="F368" s="135"/>
      <c r="G368" s="135"/>
      <c r="H368" s="135"/>
      <c r="I368" s="135"/>
      <c r="J368" s="135"/>
      <c r="K368" s="135"/>
      <c r="L368" s="135"/>
      <c r="M368" s="135"/>
      <c r="N368" s="251"/>
    </row>
    <row r="369" spans="2:14" hidden="1" outlineLevel="1" x14ac:dyDescent="0.35">
      <c r="B369" s="134" t="s">
        <v>4192</v>
      </c>
      <c r="C369" s="135" t="s">
        <v>3762</v>
      </c>
      <c r="D369" s="135"/>
      <c r="E369" s="135"/>
      <c r="F369" s="135"/>
      <c r="G369" s="135"/>
      <c r="H369" s="135"/>
      <c r="I369" s="135"/>
      <c r="J369" s="135"/>
      <c r="K369" s="135"/>
      <c r="L369" s="135"/>
      <c r="M369" s="135"/>
      <c r="N369" s="251"/>
    </row>
    <row r="370" spans="2:14" hidden="1" outlineLevel="1" x14ac:dyDescent="0.35">
      <c r="B370" s="134" t="s">
        <v>4193</v>
      </c>
      <c r="C370" s="135" t="s">
        <v>4194</v>
      </c>
      <c r="D370" s="135"/>
      <c r="E370" s="135"/>
      <c r="F370" s="135"/>
      <c r="G370" s="135"/>
      <c r="H370" s="135"/>
      <c r="I370" s="135"/>
      <c r="J370" s="135"/>
      <c r="K370" s="135"/>
      <c r="L370" s="135"/>
      <c r="M370" s="135"/>
      <c r="N370" s="251"/>
    </row>
    <row r="371" spans="2:14" hidden="1" outlineLevel="1" x14ac:dyDescent="0.35">
      <c r="B371" s="134" t="s">
        <v>4195</v>
      </c>
      <c r="C371" s="135" t="s">
        <v>4109</v>
      </c>
      <c r="D371" s="135"/>
      <c r="E371" s="135"/>
      <c r="F371" s="135"/>
      <c r="G371" s="135"/>
      <c r="H371" s="135"/>
      <c r="I371" s="135"/>
      <c r="J371" s="135"/>
      <c r="K371" s="135"/>
      <c r="L371" s="135"/>
      <c r="M371" s="135"/>
      <c r="N371" s="251"/>
    </row>
    <row r="372" spans="2:14" hidden="1" outlineLevel="1" x14ac:dyDescent="0.35">
      <c r="B372" s="134" t="s">
        <v>4196</v>
      </c>
      <c r="C372" s="135" t="s">
        <v>4111</v>
      </c>
      <c r="D372" s="135"/>
      <c r="E372" s="135"/>
      <c r="F372" s="135"/>
      <c r="G372" s="135"/>
      <c r="H372" s="135"/>
      <c r="I372" s="135"/>
      <c r="J372" s="135"/>
      <c r="K372" s="135"/>
      <c r="L372" s="135"/>
      <c r="M372" s="135"/>
      <c r="N372" s="251"/>
    </row>
    <row r="373" spans="2:14" hidden="1" outlineLevel="1" x14ac:dyDescent="0.35">
      <c r="B373" s="134" t="s">
        <v>4197</v>
      </c>
      <c r="C373" s="135" t="s">
        <v>4113</v>
      </c>
      <c r="D373" s="135"/>
      <c r="E373" s="135"/>
      <c r="F373" s="135"/>
      <c r="G373" s="135"/>
      <c r="H373" s="135"/>
      <c r="I373" s="135"/>
      <c r="J373" s="135"/>
      <c r="K373" s="135"/>
      <c r="L373" s="135"/>
      <c r="M373" s="135"/>
      <c r="N373" s="251"/>
    </row>
    <row r="374" spans="2:14" hidden="1" outlineLevel="1" x14ac:dyDescent="0.35">
      <c r="B374" s="134" t="s">
        <v>4198</v>
      </c>
      <c r="C374" s="135" t="s">
        <v>4115</v>
      </c>
      <c r="D374" s="135"/>
      <c r="E374" s="135"/>
      <c r="F374" s="135"/>
      <c r="G374" s="135"/>
      <c r="H374" s="135"/>
      <c r="I374" s="135"/>
      <c r="J374" s="135"/>
      <c r="K374" s="135"/>
      <c r="L374" s="135"/>
      <c r="M374" s="135"/>
      <c r="N374" s="251"/>
    </row>
    <row r="375" spans="2:14" hidden="1" outlineLevel="1" x14ac:dyDescent="0.35">
      <c r="B375" s="134" t="s">
        <v>4199</v>
      </c>
      <c r="C375" s="135" t="s">
        <v>4117</v>
      </c>
      <c r="D375" s="135"/>
      <c r="E375" s="135"/>
      <c r="F375" s="135"/>
      <c r="G375" s="135"/>
      <c r="H375" s="135"/>
      <c r="I375" s="135"/>
      <c r="J375" s="135"/>
      <c r="K375" s="135"/>
      <c r="L375" s="135"/>
      <c r="M375" s="135"/>
      <c r="N375" s="251"/>
    </row>
    <row r="376" spans="2:14" hidden="1" outlineLevel="1" x14ac:dyDescent="0.35">
      <c r="B376" s="134" t="s">
        <v>4200</v>
      </c>
      <c r="C376" s="135" t="s">
        <v>4119</v>
      </c>
      <c r="D376" s="135"/>
      <c r="E376" s="135"/>
      <c r="F376" s="135"/>
      <c r="G376" s="135"/>
      <c r="H376" s="135"/>
      <c r="I376" s="135"/>
      <c r="J376" s="135"/>
      <c r="K376" s="135"/>
      <c r="L376" s="135"/>
      <c r="M376" s="135"/>
      <c r="N376" s="251"/>
    </row>
    <row r="377" spans="2:14" hidden="1" outlineLevel="1" x14ac:dyDescent="0.35">
      <c r="B377" s="134" t="s">
        <v>4201</v>
      </c>
      <c r="C377" s="135" t="s">
        <v>4121</v>
      </c>
      <c r="D377" s="135"/>
      <c r="E377" s="135"/>
      <c r="F377" s="135"/>
      <c r="G377" s="135"/>
      <c r="H377" s="135"/>
      <c r="I377" s="135"/>
      <c r="J377" s="135"/>
      <c r="K377" s="135"/>
      <c r="L377" s="135"/>
      <c r="M377" s="135"/>
      <c r="N377" s="251"/>
    </row>
    <row r="378" spans="2:14" hidden="1" outlineLevel="1" x14ac:dyDescent="0.35">
      <c r="B378" s="134" t="s">
        <v>4202</v>
      </c>
      <c r="C378" s="135" t="s">
        <v>3943</v>
      </c>
      <c r="D378" s="135"/>
      <c r="E378" s="135"/>
      <c r="F378" s="135"/>
      <c r="G378" s="135"/>
      <c r="H378" s="135"/>
      <c r="I378" s="135"/>
      <c r="J378" s="135"/>
      <c r="K378" s="135"/>
      <c r="L378" s="135"/>
      <c r="M378" s="135"/>
      <c r="N378" s="251"/>
    </row>
    <row r="379" spans="2:14" hidden="1" outlineLevel="1" x14ac:dyDescent="0.35">
      <c r="B379" s="134" t="s">
        <v>4203</v>
      </c>
      <c r="C379" s="135" t="s">
        <v>4204</v>
      </c>
      <c r="D379" s="135"/>
      <c r="E379" s="135"/>
      <c r="F379" s="135"/>
      <c r="G379" s="135"/>
      <c r="H379" s="135"/>
      <c r="I379" s="135"/>
      <c r="J379" s="135"/>
      <c r="K379" s="135"/>
      <c r="L379" s="135"/>
      <c r="M379" s="135"/>
      <c r="N379" s="251"/>
    </row>
    <row r="380" spans="2:14" hidden="1" outlineLevel="1" x14ac:dyDescent="0.35">
      <c r="B380" s="134" t="s">
        <v>4205</v>
      </c>
      <c r="C380" s="135" t="s">
        <v>3762</v>
      </c>
      <c r="D380" s="135"/>
      <c r="E380" s="135"/>
      <c r="F380" s="135"/>
      <c r="G380" s="135"/>
      <c r="H380" s="135"/>
      <c r="I380" s="135"/>
      <c r="J380" s="135"/>
      <c r="K380" s="135"/>
      <c r="L380" s="135"/>
      <c r="M380" s="135"/>
      <c r="N380" s="251"/>
    </row>
    <row r="381" spans="2:14" hidden="1" outlineLevel="1" x14ac:dyDescent="0.35">
      <c r="B381" s="134" t="s">
        <v>4206</v>
      </c>
      <c r="C381" s="135" t="s">
        <v>4207</v>
      </c>
      <c r="D381" s="135"/>
      <c r="E381" s="135"/>
      <c r="F381" s="135"/>
      <c r="G381" s="135"/>
      <c r="H381" s="135"/>
      <c r="I381" s="135"/>
      <c r="J381" s="135"/>
      <c r="K381" s="135"/>
      <c r="L381" s="135"/>
      <c r="M381" s="135"/>
      <c r="N381" s="251"/>
    </row>
    <row r="382" spans="2:14" hidden="1" outlineLevel="1" x14ac:dyDescent="0.35">
      <c r="B382" s="134" t="s">
        <v>4208</v>
      </c>
      <c r="C382" s="135" t="s">
        <v>4109</v>
      </c>
      <c r="D382" s="135"/>
      <c r="E382" s="135"/>
      <c r="F382" s="135"/>
      <c r="G382" s="135"/>
      <c r="H382" s="135"/>
      <c r="I382" s="135"/>
      <c r="J382" s="135"/>
      <c r="K382" s="135"/>
      <c r="L382" s="135"/>
      <c r="M382" s="135"/>
      <c r="N382" s="251"/>
    </row>
    <row r="383" spans="2:14" hidden="1" outlineLevel="1" x14ac:dyDescent="0.35">
      <c r="B383" s="134" t="s">
        <v>4209</v>
      </c>
      <c r="C383" s="135" t="s">
        <v>4111</v>
      </c>
      <c r="D383" s="135"/>
      <c r="E383" s="135"/>
      <c r="F383" s="135"/>
      <c r="G383" s="135"/>
      <c r="H383" s="135"/>
      <c r="I383" s="135"/>
      <c r="J383" s="135"/>
      <c r="K383" s="135"/>
      <c r="L383" s="135"/>
      <c r="M383" s="135"/>
      <c r="N383" s="251"/>
    </row>
    <row r="384" spans="2:14" hidden="1" outlineLevel="1" x14ac:dyDescent="0.35">
      <c r="B384" s="134" t="s">
        <v>4210</v>
      </c>
      <c r="C384" s="135" t="s">
        <v>4113</v>
      </c>
      <c r="D384" s="135"/>
      <c r="E384" s="135"/>
      <c r="F384" s="135"/>
      <c r="G384" s="135"/>
      <c r="H384" s="135"/>
      <c r="I384" s="135"/>
      <c r="J384" s="135"/>
      <c r="K384" s="135"/>
      <c r="L384" s="135"/>
      <c r="M384" s="135"/>
      <c r="N384" s="251"/>
    </row>
    <row r="385" spans="2:14" hidden="1" outlineLevel="1" x14ac:dyDescent="0.35">
      <c r="B385" s="134" t="s">
        <v>4211</v>
      </c>
      <c r="C385" s="135" t="s">
        <v>4115</v>
      </c>
      <c r="D385" s="135"/>
      <c r="E385" s="135"/>
      <c r="F385" s="135"/>
      <c r="G385" s="135"/>
      <c r="H385" s="135"/>
      <c r="I385" s="135"/>
      <c r="J385" s="135"/>
      <c r="K385" s="135"/>
      <c r="L385" s="135"/>
      <c r="M385" s="135"/>
      <c r="N385" s="251"/>
    </row>
    <row r="386" spans="2:14" hidden="1" outlineLevel="1" x14ac:dyDescent="0.35">
      <c r="B386" s="134" t="s">
        <v>4212</v>
      </c>
      <c r="C386" s="135" t="s">
        <v>4117</v>
      </c>
      <c r="D386" s="135"/>
      <c r="E386" s="135"/>
      <c r="F386" s="135"/>
      <c r="G386" s="135"/>
      <c r="H386" s="135"/>
      <c r="I386" s="135"/>
      <c r="J386" s="135"/>
      <c r="K386" s="135"/>
      <c r="L386" s="135"/>
      <c r="M386" s="135"/>
      <c r="N386" s="251"/>
    </row>
    <row r="387" spans="2:14" hidden="1" outlineLevel="1" x14ac:dyDescent="0.35">
      <c r="B387" s="134" t="s">
        <v>4213</v>
      </c>
      <c r="C387" s="135" t="s">
        <v>4119</v>
      </c>
      <c r="D387" s="135"/>
      <c r="E387" s="135"/>
      <c r="F387" s="135"/>
      <c r="G387" s="135"/>
      <c r="H387" s="135"/>
      <c r="I387" s="135"/>
      <c r="J387" s="135"/>
      <c r="K387" s="135"/>
      <c r="L387" s="135"/>
      <c r="M387" s="135"/>
      <c r="N387" s="251"/>
    </row>
    <row r="388" spans="2:14" hidden="1" outlineLevel="1" x14ac:dyDescent="0.35">
      <c r="B388" s="134" t="s">
        <v>4214</v>
      </c>
      <c r="C388" s="135" t="s">
        <v>4121</v>
      </c>
      <c r="D388" s="135"/>
      <c r="E388" s="135"/>
      <c r="F388" s="135"/>
      <c r="G388" s="135"/>
      <c r="H388" s="135"/>
      <c r="I388" s="135"/>
      <c r="J388" s="135"/>
      <c r="K388" s="135"/>
      <c r="L388" s="135"/>
      <c r="M388" s="135"/>
      <c r="N388" s="251"/>
    </row>
    <row r="389" spans="2:14" hidden="1" outlineLevel="1" x14ac:dyDescent="0.35">
      <c r="B389" s="134" t="s">
        <v>4215</v>
      </c>
      <c r="C389" s="135" t="s">
        <v>3943</v>
      </c>
      <c r="D389" s="135"/>
      <c r="E389" s="135"/>
      <c r="F389" s="135"/>
      <c r="G389" s="135"/>
      <c r="H389" s="135"/>
      <c r="I389" s="135"/>
      <c r="J389" s="135"/>
      <c r="K389" s="135"/>
      <c r="L389" s="135"/>
      <c r="M389" s="135"/>
      <c r="N389" s="251"/>
    </row>
    <row r="390" spans="2:14" hidden="1" outlineLevel="1" x14ac:dyDescent="0.35">
      <c r="B390" s="134" t="s">
        <v>4216</v>
      </c>
      <c r="C390" s="135" t="s">
        <v>4217</v>
      </c>
      <c r="D390" s="135"/>
      <c r="E390" s="135"/>
      <c r="F390" s="135"/>
      <c r="G390" s="135"/>
      <c r="H390" s="135"/>
      <c r="I390" s="135"/>
      <c r="J390" s="135"/>
      <c r="K390" s="135"/>
      <c r="L390" s="135"/>
      <c r="M390" s="135"/>
      <c r="N390" s="251"/>
    </row>
    <row r="391" spans="2:14" hidden="1" outlineLevel="1" x14ac:dyDescent="0.35">
      <c r="B391" s="134" t="s">
        <v>4218</v>
      </c>
      <c r="C391" s="135" t="s">
        <v>3762</v>
      </c>
      <c r="D391" s="135"/>
      <c r="E391" s="135"/>
      <c r="F391" s="135"/>
      <c r="G391" s="135"/>
      <c r="H391" s="135"/>
      <c r="I391" s="135"/>
      <c r="J391" s="135"/>
      <c r="K391" s="135"/>
      <c r="L391" s="135"/>
      <c r="M391" s="135"/>
      <c r="N391" s="251"/>
    </row>
    <row r="392" spans="2:14" hidden="1" outlineLevel="1" x14ac:dyDescent="0.35">
      <c r="B392" s="134">
        <v>8</v>
      </c>
      <c r="C392" s="135" t="s">
        <v>4219</v>
      </c>
      <c r="D392" s="135"/>
      <c r="E392" s="135"/>
      <c r="F392" s="135"/>
      <c r="G392" s="135"/>
      <c r="H392" s="135"/>
      <c r="I392" s="135"/>
      <c r="J392" s="135"/>
      <c r="K392" s="135"/>
      <c r="L392" s="135"/>
      <c r="M392" s="135"/>
      <c r="N392" s="251"/>
    </row>
    <row r="393" spans="2:14" hidden="1" outlineLevel="1" x14ac:dyDescent="0.35">
      <c r="B393" s="134" t="s">
        <v>4220</v>
      </c>
      <c r="C393" s="135" t="s">
        <v>4221</v>
      </c>
      <c r="D393" s="135"/>
      <c r="E393" s="135"/>
      <c r="F393" s="135"/>
      <c r="G393" s="135"/>
      <c r="H393" s="135"/>
      <c r="I393" s="135"/>
      <c r="J393" s="135"/>
      <c r="K393" s="135"/>
      <c r="L393" s="135"/>
      <c r="M393" s="135"/>
      <c r="N393" s="251"/>
    </row>
    <row r="394" spans="2:14" hidden="1" outlineLevel="1" x14ac:dyDescent="0.35">
      <c r="B394" s="134" t="s">
        <v>4222</v>
      </c>
      <c r="C394" s="135" t="s">
        <v>4223</v>
      </c>
      <c r="D394" s="135"/>
      <c r="E394" s="135"/>
      <c r="F394" s="135"/>
      <c r="G394" s="135"/>
      <c r="H394" s="135"/>
      <c r="I394" s="135"/>
      <c r="J394" s="135"/>
      <c r="K394" s="135"/>
      <c r="L394" s="135"/>
      <c r="M394" s="135"/>
      <c r="N394" s="251"/>
    </row>
    <row r="395" spans="2:14" hidden="1" outlineLevel="1" x14ac:dyDescent="0.35">
      <c r="B395" s="134" t="s">
        <v>4224</v>
      </c>
      <c r="C395" s="135" t="s">
        <v>4225</v>
      </c>
      <c r="D395" s="135"/>
      <c r="E395" s="135"/>
      <c r="F395" s="135"/>
      <c r="G395" s="135"/>
      <c r="H395" s="135"/>
      <c r="I395" s="135"/>
      <c r="J395" s="135"/>
      <c r="K395" s="135"/>
      <c r="L395" s="135"/>
      <c r="M395" s="135"/>
      <c r="N395" s="251"/>
    </row>
    <row r="396" spans="2:14" hidden="1" outlineLevel="1" x14ac:dyDescent="0.35">
      <c r="B396" s="134" t="s">
        <v>4226</v>
      </c>
      <c r="C396" s="135" t="s">
        <v>4227</v>
      </c>
      <c r="D396" s="135"/>
      <c r="E396" s="135"/>
      <c r="F396" s="135"/>
      <c r="G396" s="135"/>
      <c r="H396" s="135"/>
      <c r="I396" s="135"/>
      <c r="J396" s="135"/>
      <c r="K396" s="135"/>
      <c r="L396" s="135"/>
      <c r="M396" s="135"/>
      <c r="N396" s="251"/>
    </row>
    <row r="397" spans="2:14" hidden="1" outlineLevel="1" x14ac:dyDescent="0.35">
      <c r="B397" s="134" t="s">
        <v>4228</v>
      </c>
      <c r="C397" s="135" t="s">
        <v>4229</v>
      </c>
      <c r="D397" s="135"/>
      <c r="E397" s="135"/>
      <c r="F397" s="135"/>
      <c r="G397" s="135"/>
      <c r="H397" s="135"/>
      <c r="I397" s="135"/>
      <c r="J397" s="135"/>
      <c r="K397" s="135"/>
      <c r="L397" s="135"/>
      <c r="M397" s="135"/>
      <c r="N397" s="251"/>
    </row>
    <row r="398" spans="2:14" hidden="1" outlineLevel="1" x14ac:dyDescent="0.35">
      <c r="B398" s="134" t="s">
        <v>4230</v>
      </c>
      <c r="C398" s="135" t="s">
        <v>4231</v>
      </c>
      <c r="D398" s="135"/>
      <c r="E398" s="135"/>
      <c r="F398" s="135"/>
      <c r="G398" s="135"/>
      <c r="H398" s="135"/>
      <c r="I398" s="135"/>
      <c r="J398" s="135"/>
      <c r="K398" s="135"/>
      <c r="L398" s="135"/>
      <c r="M398" s="135"/>
      <c r="N398" s="251"/>
    </row>
    <row r="399" spans="2:14" hidden="1" outlineLevel="1" x14ac:dyDescent="0.35">
      <c r="B399" s="134" t="s">
        <v>4232</v>
      </c>
      <c r="C399" s="135" t="s">
        <v>4233</v>
      </c>
      <c r="D399" s="135"/>
      <c r="E399" s="135"/>
      <c r="F399" s="135"/>
      <c r="G399" s="135"/>
      <c r="H399" s="135"/>
      <c r="I399" s="135"/>
      <c r="J399" s="135"/>
      <c r="K399" s="135"/>
      <c r="L399" s="135"/>
      <c r="M399" s="135"/>
      <c r="N399" s="251"/>
    </row>
    <row r="400" spans="2:14" hidden="1" outlineLevel="1" x14ac:dyDescent="0.35">
      <c r="B400" s="134" t="s">
        <v>4234</v>
      </c>
      <c r="C400" s="135" t="s">
        <v>4235</v>
      </c>
      <c r="D400" s="135"/>
      <c r="E400" s="135"/>
      <c r="F400" s="135"/>
      <c r="G400" s="135"/>
      <c r="H400" s="135"/>
      <c r="I400" s="135"/>
      <c r="J400" s="135"/>
      <c r="K400" s="135"/>
      <c r="L400" s="135"/>
      <c r="M400" s="135"/>
      <c r="N400" s="251"/>
    </row>
    <row r="401" spans="2:14" hidden="1" outlineLevel="1" x14ac:dyDescent="0.35">
      <c r="B401" s="134" t="s">
        <v>4236</v>
      </c>
      <c r="C401" s="135" t="s">
        <v>4237</v>
      </c>
      <c r="D401" s="135"/>
      <c r="E401" s="135"/>
      <c r="F401" s="135"/>
      <c r="G401" s="135"/>
      <c r="H401" s="135"/>
      <c r="I401" s="135"/>
      <c r="J401" s="135"/>
      <c r="K401" s="135"/>
      <c r="L401" s="135"/>
      <c r="M401" s="135"/>
      <c r="N401" s="251"/>
    </row>
    <row r="402" spans="2:14" hidden="1" outlineLevel="1" x14ac:dyDescent="0.35">
      <c r="B402" s="134" t="s">
        <v>4238</v>
      </c>
      <c r="C402" s="135" t="s">
        <v>4239</v>
      </c>
      <c r="D402" s="135"/>
      <c r="E402" s="135"/>
      <c r="F402" s="135"/>
      <c r="G402" s="135"/>
      <c r="H402" s="135"/>
      <c r="I402" s="135"/>
      <c r="J402" s="135"/>
      <c r="K402" s="135"/>
      <c r="L402" s="135"/>
      <c r="M402" s="135"/>
      <c r="N402" s="251"/>
    </row>
    <row r="403" spans="2:14" hidden="1" outlineLevel="1" x14ac:dyDescent="0.35">
      <c r="B403" s="134" t="s">
        <v>4240</v>
      </c>
      <c r="C403" s="135" t="s">
        <v>4241</v>
      </c>
      <c r="D403" s="135"/>
      <c r="E403" s="135"/>
      <c r="F403" s="135"/>
      <c r="G403" s="135"/>
      <c r="H403" s="135"/>
      <c r="I403" s="135"/>
      <c r="J403" s="135"/>
      <c r="K403" s="135"/>
      <c r="L403" s="135"/>
      <c r="M403" s="135"/>
      <c r="N403" s="251"/>
    </row>
    <row r="404" spans="2:14" hidden="1" outlineLevel="1" x14ac:dyDescent="0.35">
      <c r="B404" s="134" t="s">
        <v>4242</v>
      </c>
      <c r="C404" s="135" t="s">
        <v>4243</v>
      </c>
      <c r="D404" s="135"/>
      <c r="E404" s="135"/>
      <c r="F404" s="135"/>
      <c r="G404" s="135"/>
      <c r="H404" s="135"/>
      <c r="I404" s="135"/>
      <c r="J404" s="135"/>
      <c r="K404" s="135"/>
      <c r="L404" s="135"/>
      <c r="M404" s="135"/>
      <c r="N404" s="251"/>
    </row>
    <row r="405" spans="2:14" hidden="1" outlineLevel="1" x14ac:dyDescent="0.35">
      <c r="B405" s="134" t="s">
        <v>4244</v>
      </c>
      <c r="C405" s="135" t="s">
        <v>3762</v>
      </c>
      <c r="D405" s="135"/>
      <c r="E405" s="135"/>
      <c r="F405" s="135"/>
      <c r="G405" s="135"/>
      <c r="H405" s="135"/>
      <c r="I405" s="135"/>
      <c r="J405" s="135"/>
      <c r="K405" s="135"/>
      <c r="L405" s="135"/>
      <c r="M405" s="135"/>
      <c r="N405" s="251"/>
    </row>
    <row r="406" spans="2:14" hidden="1" outlineLevel="1" x14ac:dyDescent="0.35">
      <c r="B406" s="134" t="s">
        <v>4245</v>
      </c>
      <c r="C406" s="135" t="s">
        <v>4246</v>
      </c>
      <c r="D406" s="135"/>
      <c r="E406" s="135"/>
      <c r="F406" s="135"/>
      <c r="G406" s="135"/>
      <c r="H406" s="135"/>
      <c r="I406" s="135"/>
      <c r="J406" s="135"/>
      <c r="K406" s="135"/>
      <c r="L406" s="135"/>
      <c r="M406" s="135"/>
      <c r="N406" s="251"/>
    </row>
    <row r="407" spans="2:14" hidden="1" outlineLevel="1" x14ac:dyDescent="0.35">
      <c r="B407" s="134" t="s">
        <v>4247</v>
      </c>
      <c r="C407" s="135" t="s">
        <v>4248</v>
      </c>
      <c r="D407" s="135"/>
      <c r="E407" s="135"/>
      <c r="F407" s="135"/>
      <c r="G407" s="135"/>
      <c r="H407" s="135"/>
      <c r="I407" s="135"/>
      <c r="J407" s="135"/>
      <c r="K407" s="135"/>
      <c r="L407" s="135"/>
      <c r="M407" s="135"/>
      <c r="N407" s="251"/>
    </row>
    <row r="408" spans="2:14" hidden="1" outlineLevel="1" x14ac:dyDescent="0.35">
      <c r="B408" s="134" t="s">
        <v>4249</v>
      </c>
      <c r="C408" s="135" t="s">
        <v>4250</v>
      </c>
      <c r="D408" s="135"/>
      <c r="E408" s="135"/>
      <c r="F408" s="135"/>
      <c r="G408" s="135"/>
      <c r="H408" s="135"/>
      <c r="I408" s="135"/>
      <c r="J408" s="135"/>
      <c r="K408" s="135"/>
      <c r="L408" s="135"/>
      <c r="M408" s="135"/>
      <c r="N408" s="251"/>
    </row>
    <row r="409" spans="2:14" hidden="1" outlineLevel="1" x14ac:dyDescent="0.35">
      <c r="B409" s="134" t="s">
        <v>4251</v>
      </c>
      <c r="C409" s="135" t="s">
        <v>4252</v>
      </c>
      <c r="D409" s="135"/>
      <c r="E409" s="135"/>
      <c r="F409" s="135"/>
      <c r="G409" s="135"/>
      <c r="H409" s="135"/>
      <c r="I409" s="135"/>
      <c r="J409" s="135"/>
      <c r="K409" s="135"/>
      <c r="L409" s="135"/>
      <c r="M409" s="135"/>
      <c r="N409" s="251"/>
    </row>
    <row r="410" spans="2:14" hidden="1" outlineLevel="1" x14ac:dyDescent="0.35">
      <c r="B410" s="134" t="s">
        <v>4253</v>
      </c>
      <c r="C410" s="135" t="s">
        <v>3762</v>
      </c>
      <c r="D410" s="135"/>
      <c r="E410" s="135"/>
      <c r="F410" s="135"/>
      <c r="G410" s="135"/>
      <c r="H410" s="135"/>
      <c r="I410" s="135"/>
      <c r="J410" s="135"/>
      <c r="K410" s="135"/>
      <c r="L410" s="135"/>
      <c r="M410" s="135"/>
      <c r="N410" s="251"/>
    </row>
    <row r="411" spans="2:14" hidden="1" outlineLevel="1" x14ac:dyDescent="0.35">
      <c r="B411" s="134" t="s">
        <v>4254</v>
      </c>
      <c r="C411" s="135" t="s">
        <v>4255</v>
      </c>
      <c r="D411" s="135"/>
      <c r="E411" s="135"/>
      <c r="F411" s="135"/>
      <c r="G411" s="135"/>
      <c r="H411" s="135"/>
      <c r="I411" s="135"/>
      <c r="J411" s="135"/>
      <c r="K411" s="135"/>
      <c r="L411" s="135"/>
      <c r="M411" s="135"/>
      <c r="N411" s="251"/>
    </row>
    <row r="412" spans="2:14" hidden="1" outlineLevel="1" x14ac:dyDescent="0.35">
      <c r="B412" s="134" t="s">
        <v>4256</v>
      </c>
      <c r="C412" s="135" t="s">
        <v>4257</v>
      </c>
      <c r="D412" s="135"/>
      <c r="E412" s="135"/>
      <c r="F412" s="135"/>
      <c r="G412" s="135"/>
      <c r="H412" s="135"/>
      <c r="I412" s="135"/>
      <c r="J412" s="135"/>
      <c r="K412" s="135"/>
      <c r="L412" s="135"/>
      <c r="M412" s="135"/>
      <c r="N412" s="251"/>
    </row>
    <row r="413" spans="2:14" hidden="1" outlineLevel="1" x14ac:dyDescent="0.35">
      <c r="B413" s="134" t="s">
        <v>4258</v>
      </c>
      <c r="C413" s="135" t="s">
        <v>4259</v>
      </c>
      <c r="D413" s="135"/>
      <c r="E413" s="135"/>
      <c r="F413" s="135"/>
      <c r="G413" s="135"/>
      <c r="H413" s="135"/>
      <c r="I413" s="135"/>
      <c r="J413" s="135"/>
      <c r="K413" s="135"/>
      <c r="L413" s="135"/>
      <c r="M413" s="135"/>
      <c r="N413" s="251"/>
    </row>
    <row r="414" spans="2:14" hidden="1" outlineLevel="1" x14ac:dyDescent="0.35">
      <c r="B414" s="134" t="s">
        <v>4260</v>
      </c>
      <c r="C414" s="135" t="s">
        <v>4261</v>
      </c>
      <c r="D414" s="135"/>
      <c r="E414" s="135"/>
      <c r="F414" s="135"/>
      <c r="G414" s="135"/>
      <c r="H414" s="135"/>
      <c r="I414" s="135"/>
      <c r="J414" s="135"/>
      <c r="K414" s="135"/>
      <c r="L414" s="135"/>
      <c r="M414" s="135"/>
      <c r="N414" s="251"/>
    </row>
    <row r="415" spans="2:14" hidden="1" outlineLevel="1" x14ac:dyDescent="0.35">
      <c r="B415" s="134" t="s">
        <v>4262</v>
      </c>
      <c r="C415" s="135" t="s">
        <v>4263</v>
      </c>
      <c r="D415" s="135"/>
      <c r="E415" s="135"/>
      <c r="F415" s="135"/>
      <c r="G415" s="135"/>
      <c r="H415" s="135"/>
      <c r="I415" s="135"/>
      <c r="J415" s="135"/>
      <c r="K415" s="135"/>
      <c r="L415" s="135"/>
      <c r="M415" s="135"/>
      <c r="N415" s="251"/>
    </row>
    <row r="416" spans="2:14" hidden="1" outlineLevel="1" x14ac:dyDescent="0.35">
      <c r="B416" s="134" t="s">
        <v>4264</v>
      </c>
      <c r="C416" s="135" t="s">
        <v>4265</v>
      </c>
      <c r="D416" s="135"/>
      <c r="E416" s="135"/>
      <c r="F416" s="135"/>
      <c r="G416" s="135"/>
      <c r="H416" s="135"/>
      <c r="I416" s="135"/>
      <c r="J416" s="135"/>
      <c r="K416" s="135"/>
      <c r="L416" s="135"/>
      <c r="M416" s="135"/>
      <c r="N416" s="251"/>
    </row>
    <row r="417" spans="2:14" hidden="1" outlineLevel="1" x14ac:dyDescent="0.35">
      <c r="B417" s="134" t="s">
        <v>4266</v>
      </c>
      <c r="C417" s="135" t="s">
        <v>4267</v>
      </c>
      <c r="D417" s="135"/>
      <c r="E417" s="135"/>
      <c r="F417" s="135"/>
      <c r="G417" s="135"/>
      <c r="H417" s="135"/>
      <c r="I417" s="135"/>
      <c r="J417" s="135"/>
      <c r="K417" s="135"/>
      <c r="L417" s="135"/>
      <c r="M417" s="135"/>
      <c r="N417" s="251"/>
    </row>
    <row r="418" spans="2:14" hidden="1" outlineLevel="1" x14ac:dyDescent="0.35">
      <c r="B418" s="134" t="s">
        <v>4268</v>
      </c>
      <c r="C418" s="135" t="s">
        <v>4269</v>
      </c>
      <c r="D418" s="135"/>
      <c r="E418" s="135"/>
      <c r="F418" s="135"/>
      <c r="G418" s="135"/>
      <c r="H418" s="135"/>
      <c r="I418" s="135"/>
      <c r="J418" s="135"/>
      <c r="K418" s="135"/>
      <c r="L418" s="135"/>
      <c r="M418" s="135"/>
      <c r="N418" s="251"/>
    </row>
    <row r="419" spans="2:14" hidden="1" outlineLevel="1" x14ac:dyDescent="0.35">
      <c r="B419" s="134" t="s">
        <v>4270</v>
      </c>
      <c r="C419" s="135" t="s">
        <v>4271</v>
      </c>
      <c r="D419" s="135"/>
      <c r="E419" s="135"/>
      <c r="F419" s="135"/>
      <c r="G419" s="135"/>
      <c r="H419" s="135"/>
      <c r="I419" s="135"/>
      <c r="J419" s="135"/>
      <c r="K419" s="135"/>
      <c r="L419" s="135"/>
      <c r="M419" s="135"/>
      <c r="N419" s="251"/>
    </row>
    <row r="420" spans="2:14" hidden="1" outlineLevel="1" x14ac:dyDescent="0.35">
      <c r="B420" s="134" t="s">
        <v>4272</v>
      </c>
      <c r="C420" s="135" t="s">
        <v>4273</v>
      </c>
      <c r="D420" s="135"/>
      <c r="E420" s="135"/>
      <c r="F420" s="135"/>
      <c r="G420" s="135"/>
      <c r="H420" s="135"/>
      <c r="I420" s="135"/>
      <c r="J420" s="135"/>
      <c r="K420" s="135"/>
      <c r="L420" s="135"/>
      <c r="M420" s="135"/>
      <c r="N420" s="251"/>
    </row>
    <row r="421" spans="2:14" hidden="1" outlineLevel="1" x14ac:dyDescent="0.35">
      <c r="B421" s="134" t="s">
        <v>4274</v>
      </c>
      <c r="C421" s="135" t="s">
        <v>4275</v>
      </c>
      <c r="D421" s="135"/>
      <c r="E421" s="135"/>
      <c r="F421" s="135"/>
      <c r="G421" s="135"/>
      <c r="H421" s="135"/>
      <c r="I421" s="135"/>
      <c r="J421" s="135"/>
      <c r="K421" s="135"/>
      <c r="L421" s="135"/>
      <c r="M421" s="135"/>
      <c r="N421" s="251"/>
    </row>
    <row r="422" spans="2:14" hidden="1" outlineLevel="1" x14ac:dyDescent="0.35">
      <c r="B422" s="134" t="s">
        <v>4276</v>
      </c>
      <c r="C422" s="135" t="s">
        <v>3762</v>
      </c>
      <c r="D422" s="135"/>
      <c r="E422" s="135"/>
      <c r="F422" s="135"/>
      <c r="G422" s="135"/>
      <c r="H422" s="135"/>
      <c r="I422" s="135"/>
      <c r="J422" s="135"/>
      <c r="K422" s="135"/>
      <c r="L422" s="135"/>
      <c r="M422" s="135"/>
      <c r="N422" s="251"/>
    </row>
    <row r="423" spans="2:14" hidden="1" outlineLevel="1" x14ac:dyDescent="0.35">
      <c r="B423" s="134" t="s">
        <v>4277</v>
      </c>
      <c r="C423" s="135" t="s">
        <v>4278</v>
      </c>
      <c r="D423" s="135"/>
      <c r="E423" s="135"/>
      <c r="F423" s="135"/>
      <c r="G423" s="135"/>
      <c r="H423" s="135"/>
      <c r="I423" s="135"/>
      <c r="J423" s="135"/>
      <c r="K423" s="135"/>
      <c r="L423" s="135"/>
      <c r="M423" s="135"/>
      <c r="N423" s="251"/>
    </row>
    <row r="424" spans="2:14" hidden="1" outlineLevel="1" x14ac:dyDescent="0.35">
      <c r="B424" s="134" t="s">
        <v>4279</v>
      </c>
      <c r="C424" s="135" t="s">
        <v>4280</v>
      </c>
      <c r="D424" s="135"/>
      <c r="E424" s="135"/>
      <c r="F424" s="135"/>
      <c r="G424" s="135"/>
      <c r="H424" s="135"/>
      <c r="I424" s="135"/>
      <c r="J424" s="135"/>
      <c r="K424" s="135"/>
      <c r="L424" s="135"/>
      <c r="M424" s="135"/>
      <c r="N424" s="251"/>
    </row>
    <row r="425" spans="2:14" hidden="1" outlineLevel="1" x14ac:dyDescent="0.35">
      <c r="B425" s="134" t="s">
        <v>4281</v>
      </c>
      <c r="C425" s="135" t="s">
        <v>4282</v>
      </c>
      <c r="D425" s="135"/>
      <c r="E425" s="135"/>
      <c r="F425" s="135"/>
      <c r="G425" s="135"/>
      <c r="H425" s="135"/>
      <c r="I425" s="135"/>
      <c r="J425" s="135"/>
      <c r="K425" s="135"/>
      <c r="L425" s="135"/>
      <c r="M425" s="135"/>
      <c r="N425" s="251"/>
    </row>
    <row r="426" spans="2:14" hidden="1" outlineLevel="1" x14ac:dyDescent="0.35">
      <c r="B426" s="134" t="s">
        <v>4283</v>
      </c>
      <c r="C426" s="135" t="s">
        <v>4284</v>
      </c>
      <c r="D426" s="135"/>
      <c r="E426" s="135"/>
      <c r="F426" s="135"/>
      <c r="G426" s="135"/>
      <c r="H426" s="135"/>
      <c r="I426" s="135"/>
      <c r="J426" s="135"/>
      <c r="K426" s="135"/>
      <c r="L426" s="135"/>
      <c r="M426" s="135"/>
      <c r="N426" s="251"/>
    </row>
    <row r="427" spans="2:14" hidden="1" outlineLevel="1" x14ac:dyDescent="0.35">
      <c r="B427" s="134" t="s">
        <v>4285</v>
      </c>
      <c r="C427" s="135" t="s">
        <v>4286</v>
      </c>
      <c r="D427" s="135"/>
      <c r="E427" s="135"/>
      <c r="F427" s="135"/>
      <c r="G427" s="135"/>
      <c r="H427" s="135"/>
      <c r="I427" s="135"/>
      <c r="J427" s="135"/>
      <c r="K427" s="135"/>
      <c r="L427" s="135"/>
      <c r="M427" s="135"/>
      <c r="N427" s="251"/>
    </row>
    <row r="428" spans="2:14" hidden="1" outlineLevel="1" x14ac:dyDescent="0.35">
      <c r="B428" s="134" t="s">
        <v>4287</v>
      </c>
      <c r="C428" s="135" t="s">
        <v>4288</v>
      </c>
      <c r="D428" s="135"/>
      <c r="E428" s="135"/>
      <c r="F428" s="135"/>
      <c r="G428" s="135"/>
      <c r="H428" s="135"/>
      <c r="I428" s="135"/>
      <c r="J428" s="135"/>
      <c r="K428" s="135"/>
      <c r="L428" s="135"/>
      <c r="M428" s="135"/>
      <c r="N428" s="251"/>
    </row>
    <row r="429" spans="2:14" hidden="1" outlineLevel="1" x14ac:dyDescent="0.35">
      <c r="B429" s="134" t="s">
        <v>4289</v>
      </c>
      <c r="C429" s="135" t="s">
        <v>4290</v>
      </c>
      <c r="D429" s="135"/>
      <c r="E429" s="135"/>
      <c r="F429" s="135"/>
      <c r="G429" s="135"/>
      <c r="H429" s="135"/>
      <c r="I429" s="135"/>
      <c r="J429" s="135"/>
      <c r="K429" s="135"/>
      <c r="L429" s="135"/>
      <c r="M429" s="135"/>
      <c r="N429" s="251"/>
    </row>
    <row r="430" spans="2:14" hidden="1" outlineLevel="1" x14ac:dyDescent="0.35">
      <c r="B430" s="134" t="s">
        <v>4291</v>
      </c>
      <c r="C430" s="135" t="s">
        <v>4292</v>
      </c>
      <c r="D430" s="135"/>
      <c r="E430" s="135"/>
      <c r="F430" s="135"/>
      <c r="G430" s="135"/>
      <c r="H430" s="135"/>
      <c r="I430" s="135"/>
      <c r="J430" s="135"/>
      <c r="K430" s="135"/>
      <c r="L430" s="135"/>
      <c r="M430" s="135"/>
      <c r="N430" s="251"/>
    </row>
    <row r="431" spans="2:14" hidden="1" outlineLevel="1" x14ac:dyDescent="0.35">
      <c r="B431" s="134" t="s">
        <v>4293</v>
      </c>
      <c r="C431" s="135" t="s">
        <v>4294</v>
      </c>
      <c r="D431" s="135"/>
      <c r="E431" s="135"/>
      <c r="F431" s="135"/>
      <c r="G431" s="135"/>
      <c r="H431" s="135"/>
      <c r="I431" s="135"/>
      <c r="J431" s="135"/>
      <c r="K431" s="135"/>
      <c r="L431" s="135"/>
      <c r="M431" s="135"/>
      <c r="N431" s="251"/>
    </row>
    <row r="432" spans="2:14" hidden="1" outlineLevel="1" x14ac:dyDescent="0.35">
      <c r="B432" s="134" t="s">
        <v>4295</v>
      </c>
      <c r="C432" s="135" t="s">
        <v>4296</v>
      </c>
      <c r="D432" s="135"/>
      <c r="E432" s="135"/>
      <c r="F432" s="135"/>
      <c r="G432" s="135"/>
      <c r="H432" s="135"/>
      <c r="I432" s="135"/>
      <c r="J432" s="135"/>
      <c r="K432" s="135"/>
      <c r="L432" s="135"/>
      <c r="M432" s="135"/>
      <c r="N432" s="251"/>
    </row>
    <row r="433" spans="2:14" hidden="1" outlineLevel="1" x14ac:dyDescent="0.35">
      <c r="B433" s="134" t="s">
        <v>4297</v>
      </c>
      <c r="C433" s="135" t="s">
        <v>3762</v>
      </c>
      <c r="D433" s="135"/>
      <c r="E433" s="135"/>
      <c r="F433" s="135"/>
      <c r="G433" s="135"/>
      <c r="H433" s="135"/>
      <c r="I433" s="135"/>
      <c r="J433" s="135"/>
      <c r="K433" s="135"/>
      <c r="L433" s="135"/>
      <c r="M433" s="135"/>
      <c r="N433" s="251"/>
    </row>
    <row r="434" spans="2:14" hidden="1" outlineLevel="1" x14ac:dyDescent="0.35">
      <c r="B434" s="134" t="s">
        <v>4298</v>
      </c>
      <c r="C434" s="135" t="s">
        <v>4299</v>
      </c>
      <c r="D434" s="135"/>
      <c r="E434" s="135"/>
      <c r="F434" s="135"/>
      <c r="G434" s="135"/>
      <c r="H434" s="135"/>
      <c r="I434" s="135"/>
      <c r="J434" s="135"/>
      <c r="K434" s="135"/>
      <c r="L434" s="135"/>
      <c r="M434" s="135"/>
      <c r="N434" s="251"/>
    </row>
    <row r="435" spans="2:14" hidden="1" outlineLevel="1" x14ac:dyDescent="0.35">
      <c r="B435" s="134" t="s">
        <v>4300</v>
      </c>
      <c r="C435" s="135" t="s">
        <v>4301</v>
      </c>
      <c r="D435" s="135"/>
      <c r="E435" s="135"/>
      <c r="F435" s="135"/>
      <c r="G435" s="135"/>
      <c r="H435" s="135"/>
      <c r="I435" s="135"/>
      <c r="J435" s="135"/>
      <c r="K435" s="135"/>
      <c r="L435" s="135"/>
      <c r="M435" s="135"/>
      <c r="N435" s="251"/>
    </row>
    <row r="436" spans="2:14" hidden="1" outlineLevel="1" x14ac:dyDescent="0.35">
      <c r="B436" s="134">
        <v>9</v>
      </c>
      <c r="C436" s="135" t="s">
        <v>4302</v>
      </c>
      <c r="D436" s="135"/>
      <c r="E436" s="135"/>
      <c r="F436" s="135"/>
      <c r="G436" s="135"/>
      <c r="H436" s="135"/>
      <c r="I436" s="135"/>
      <c r="J436" s="135"/>
      <c r="K436" s="135"/>
      <c r="L436" s="135"/>
      <c r="M436" s="135"/>
      <c r="N436" s="251"/>
    </row>
    <row r="437" spans="2:14" hidden="1" outlineLevel="1" x14ac:dyDescent="0.35">
      <c r="B437" s="134" t="s">
        <v>4303</v>
      </c>
      <c r="C437" s="135" t="s">
        <v>4302</v>
      </c>
      <c r="D437" s="135"/>
      <c r="E437" s="135"/>
      <c r="F437" s="135"/>
      <c r="G437" s="135"/>
      <c r="H437" s="135"/>
      <c r="I437" s="135"/>
      <c r="J437" s="135"/>
      <c r="K437" s="135"/>
      <c r="L437" s="135"/>
      <c r="M437" s="135"/>
      <c r="N437" s="251"/>
    </row>
    <row r="438" spans="2:14" hidden="1" outlineLevel="1" x14ac:dyDescent="0.35">
      <c r="B438" s="134" t="s">
        <v>4304</v>
      </c>
      <c r="C438" s="135" t="s">
        <v>4305</v>
      </c>
      <c r="D438" s="135"/>
      <c r="E438" s="135"/>
      <c r="F438" s="135"/>
      <c r="G438" s="135"/>
      <c r="H438" s="135"/>
      <c r="I438" s="135"/>
      <c r="J438" s="135"/>
      <c r="K438" s="135"/>
      <c r="L438" s="135"/>
      <c r="M438" s="135"/>
      <c r="N438" s="251"/>
    </row>
    <row r="439" spans="2:14" hidden="1" outlineLevel="1" x14ac:dyDescent="0.35">
      <c r="B439" s="134" t="s">
        <v>4306</v>
      </c>
      <c r="C439" s="135" t="s">
        <v>4307</v>
      </c>
      <c r="D439" s="135"/>
      <c r="E439" s="135"/>
      <c r="F439" s="135"/>
      <c r="G439" s="135"/>
      <c r="H439" s="135"/>
      <c r="I439" s="135"/>
      <c r="J439" s="135"/>
      <c r="K439" s="135"/>
      <c r="L439" s="135"/>
      <c r="M439" s="135"/>
      <c r="N439" s="251"/>
    </row>
    <row r="440" spans="2:14" hidden="1" outlineLevel="1" x14ac:dyDescent="0.35">
      <c r="B440" s="134" t="s">
        <v>4308</v>
      </c>
      <c r="C440" s="135" t="s">
        <v>4309</v>
      </c>
      <c r="D440" s="135"/>
      <c r="E440" s="135"/>
      <c r="F440" s="135"/>
      <c r="G440" s="135"/>
      <c r="H440" s="135"/>
      <c r="I440" s="135"/>
      <c r="J440" s="135"/>
      <c r="K440" s="135"/>
      <c r="L440" s="135"/>
      <c r="M440" s="135"/>
      <c r="N440" s="251"/>
    </row>
    <row r="441" spans="2:14" hidden="1" outlineLevel="1" x14ac:dyDescent="0.35">
      <c r="B441" s="134" t="s">
        <v>4310</v>
      </c>
      <c r="C441" s="135" t="s">
        <v>4311</v>
      </c>
      <c r="D441" s="135"/>
      <c r="E441" s="135"/>
      <c r="F441" s="135"/>
      <c r="G441" s="135"/>
      <c r="H441" s="135"/>
      <c r="I441" s="135"/>
      <c r="J441" s="135"/>
      <c r="K441" s="135"/>
      <c r="L441" s="135"/>
      <c r="M441" s="135"/>
      <c r="N441" s="251"/>
    </row>
    <row r="442" spans="2:14" hidden="1" outlineLevel="1" x14ac:dyDescent="0.35">
      <c r="B442" s="134" t="s">
        <v>4312</v>
      </c>
      <c r="C442" s="135" t="s">
        <v>4313</v>
      </c>
      <c r="D442" s="135"/>
      <c r="E442" s="135"/>
      <c r="F442" s="135"/>
      <c r="G442" s="135"/>
      <c r="H442" s="135"/>
      <c r="I442" s="135"/>
      <c r="J442" s="135"/>
      <c r="K442" s="135"/>
      <c r="L442" s="135"/>
      <c r="M442" s="135"/>
      <c r="N442" s="251"/>
    </row>
    <row r="443" spans="2:14" hidden="1" outlineLevel="1" x14ac:dyDescent="0.35">
      <c r="B443" s="134" t="s">
        <v>4314</v>
      </c>
      <c r="C443" s="135" t="s">
        <v>4315</v>
      </c>
      <c r="D443" s="135"/>
      <c r="E443" s="135"/>
      <c r="F443" s="135"/>
      <c r="G443" s="135"/>
      <c r="H443" s="135"/>
      <c r="I443" s="135"/>
      <c r="J443" s="135"/>
      <c r="K443" s="135"/>
      <c r="L443" s="135"/>
      <c r="M443" s="135"/>
      <c r="N443" s="251"/>
    </row>
    <row r="444" spans="2:14" hidden="1" outlineLevel="1" x14ac:dyDescent="0.35">
      <c r="B444" s="134" t="s">
        <v>4316</v>
      </c>
      <c r="C444" s="135" t="s">
        <v>4317</v>
      </c>
      <c r="D444" s="135"/>
      <c r="E444" s="135"/>
      <c r="F444" s="135"/>
      <c r="G444" s="135"/>
      <c r="H444" s="135"/>
      <c r="I444" s="135"/>
      <c r="J444" s="135"/>
      <c r="K444" s="135"/>
      <c r="L444" s="135"/>
      <c r="M444" s="135"/>
      <c r="N444" s="251"/>
    </row>
    <row r="445" spans="2:14" hidden="1" outlineLevel="1" x14ac:dyDescent="0.35">
      <c r="B445" s="134" t="s">
        <v>4318</v>
      </c>
      <c r="C445" s="135" t="s">
        <v>4319</v>
      </c>
      <c r="D445" s="135"/>
      <c r="E445" s="135"/>
      <c r="F445" s="135"/>
      <c r="G445" s="135"/>
      <c r="H445" s="135"/>
      <c r="I445" s="135"/>
      <c r="J445" s="135"/>
      <c r="K445" s="135"/>
      <c r="L445" s="135"/>
      <c r="M445" s="135"/>
      <c r="N445" s="251"/>
    </row>
    <row r="446" spans="2:14" hidden="1" outlineLevel="1" x14ac:dyDescent="0.35">
      <c r="B446" s="134" t="s">
        <v>4320</v>
      </c>
      <c r="C446" s="135" t="s">
        <v>4321</v>
      </c>
      <c r="D446" s="135"/>
      <c r="E446" s="135"/>
      <c r="F446" s="135"/>
      <c r="G446" s="135"/>
      <c r="H446" s="135"/>
      <c r="I446" s="135"/>
      <c r="J446" s="135"/>
      <c r="K446" s="135"/>
      <c r="L446" s="135"/>
      <c r="M446" s="135"/>
      <c r="N446" s="251"/>
    </row>
    <row r="447" spans="2:14" hidden="1" outlineLevel="1" x14ac:dyDescent="0.35">
      <c r="B447" s="134" t="s">
        <v>4322</v>
      </c>
      <c r="C447" s="135" t="s">
        <v>4323</v>
      </c>
      <c r="D447" s="135"/>
      <c r="E447" s="135"/>
      <c r="F447" s="135"/>
      <c r="G447" s="135"/>
      <c r="H447" s="135"/>
      <c r="I447" s="135"/>
      <c r="J447" s="135"/>
      <c r="K447" s="135"/>
      <c r="L447" s="135"/>
      <c r="M447" s="135"/>
      <c r="N447" s="251"/>
    </row>
    <row r="448" spans="2:14" hidden="1" outlineLevel="1" x14ac:dyDescent="0.35">
      <c r="B448" s="134" t="s">
        <v>4324</v>
      </c>
      <c r="C448" s="135" t="s">
        <v>4325</v>
      </c>
      <c r="D448" s="135"/>
      <c r="E448" s="135"/>
      <c r="F448" s="135"/>
      <c r="G448" s="135"/>
      <c r="H448" s="135"/>
      <c r="I448" s="135"/>
      <c r="J448" s="135"/>
      <c r="K448" s="135"/>
      <c r="L448" s="135"/>
      <c r="M448" s="135"/>
      <c r="N448" s="251"/>
    </row>
    <row r="449" spans="2:14" hidden="1" outlineLevel="1" x14ac:dyDescent="0.35">
      <c r="B449" s="134" t="s">
        <v>4326</v>
      </c>
      <c r="C449" s="135" t="s">
        <v>4327</v>
      </c>
      <c r="D449" s="135"/>
      <c r="E449" s="135"/>
      <c r="F449" s="135"/>
      <c r="G449" s="135"/>
      <c r="H449" s="135"/>
      <c r="I449" s="135"/>
      <c r="J449" s="135"/>
      <c r="K449" s="135"/>
      <c r="L449" s="135"/>
      <c r="M449" s="135"/>
      <c r="N449" s="251"/>
    </row>
    <row r="450" spans="2:14" hidden="1" outlineLevel="1" x14ac:dyDescent="0.35">
      <c r="B450" s="134" t="s">
        <v>4328</v>
      </c>
      <c r="C450" s="135" t="s">
        <v>3762</v>
      </c>
      <c r="D450" s="135"/>
      <c r="E450" s="135"/>
      <c r="F450" s="135"/>
      <c r="G450" s="135"/>
      <c r="H450" s="135"/>
      <c r="I450" s="135"/>
      <c r="J450" s="135"/>
      <c r="K450" s="135"/>
      <c r="L450" s="135"/>
      <c r="M450" s="135"/>
      <c r="N450" s="251"/>
    </row>
    <row r="451" spans="2:14" hidden="1" outlineLevel="1" x14ac:dyDescent="0.35">
      <c r="B451" s="134">
        <v>10</v>
      </c>
      <c r="C451" s="135" t="s">
        <v>4329</v>
      </c>
      <c r="D451" s="135"/>
      <c r="E451" s="135"/>
      <c r="F451" s="135"/>
      <c r="G451" s="135"/>
      <c r="H451" s="135"/>
      <c r="I451" s="135"/>
      <c r="J451" s="135"/>
      <c r="K451" s="135"/>
      <c r="L451" s="135"/>
      <c r="M451" s="135"/>
      <c r="N451" s="251"/>
    </row>
    <row r="452" spans="2:14" hidden="1" outlineLevel="1" x14ac:dyDescent="0.35">
      <c r="B452" s="134" t="s">
        <v>4330</v>
      </c>
      <c r="C452" s="135" t="s">
        <v>4331</v>
      </c>
      <c r="D452" s="135"/>
      <c r="E452" s="135"/>
      <c r="F452" s="135"/>
      <c r="G452" s="135"/>
      <c r="H452" s="135"/>
      <c r="I452" s="135"/>
      <c r="J452" s="135"/>
      <c r="K452" s="135"/>
      <c r="L452" s="135"/>
      <c r="M452" s="135"/>
      <c r="N452" s="251"/>
    </row>
    <row r="453" spans="2:14" hidden="1" outlineLevel="1" x14ac:dyDescent="0.35">
      <c r="B453" s="134" t="s">
        <v>4332</v>
      </c>
      <c r="C453" s="135" t="s">
        <v>4333</v>
      </c>
      <c r="D453" s="135"/>
      <c r="E453" s="135"/>
      <c r="F453" s="135"/>
      <c r="G453" s="135"/>
      <c r="H453" s="135"/>
      <c r="I453" s="135"/>
      <c r="J453" s="135"/>
      <c r="K453" s="135"/>
      <c r="L453" s="135"/>
      <c r="M453" s="135"/>
      <c r="N453" s="251"/>
    </row>
    <row r="454" spans="2:14" hidden="1" outlineLevel="1" x14ac:dyDescent="0.35">
      <c r="B454" s="134" t="s">
        <v>4334</v>
      </c>
      <c r="C454" s="135" t="s">
        <v>4335</v>
      </c>
      <c r="D454" s="135"/>
      <c r="E454" s="135"/>
      <c r="F454" s="135"/>
      <c r="G454" s="135"/>
      <c r="H454" s="135"/>
      <c r="I454" s="135"/>
      <c r="J454" s="135"/>
      <c r="K454" s="135"/>
      <c r="L454" s="135"/>
      <c r="M454" s="135"/>
      <c r="N454" s="251"/>
    </row>
    <row r="455" spans="2:14" hidden="1" outlineLevel="1" x14ac:dyDescent="0.35">
      <c r="B455" s="134" t="s">
        <v>4336</v>
      </c>
      <c r="C455" s="135" t="s">
        <v>4337</v>
      </c>
      <c r="D455" s="135"/>
      <c r="E455" s="135"/>
      <c r="F455" s="135"/>
      <c r="G455" s="135"/>
      <c r="H455" s="135"/>
      <c r="I455" s="135"/>
      <c r="J455" s="135"/>
      <c r="K455" s="135"/>
      <c r="L455" s="135"/>
      <c r="M455" s="135"/>
      <c r="N455" s="251"/>
    </row>
    <row r="456" spans="2:14" hidden="1" outlineLevel="1" x14ac:dyDescent="0.35">
      <c r="B456" s="134" t="s">
        <v>4338</v>
      </c>
      <c r="C456" s="135" t="s">
        <v>4339</v>
      </c>
      <c r="D456" s="135"/>
      <c r="E456" s="135"/>
      <c r="F456" s="135"/>
      <c r="G456" s="135"/>
      <c r="H456" s="135"/>
      <c r="I456" s="135"/>
      <c r="J456" s="135"/>
      <c r="K456" s="135"/>
      <c r="L456" s="135"/>
      <c r="M456" s="135"/>
      <c r="N456" s="251"/>
    </row>
    <row r="457" spans="2:14" hidden="1" outlineLevel="1" x14ac:dyDescent="0.35">
      <c r="B457" s="134" t="s">
        <v>4340</v>
      </c>
      <c r="C457" s="135" t="s">
        <v>4341</v>
      </c>
      <c r="D457" s="135"/>
      <c r="E457" s="135"/>
      <c r="F457" s="135"/>
      <c r="G457" s="135"/>
      <c r="H457" s="135"/>
      <c r="I457" s="135"/>
      <c r="J457" s="135"/>
      <c r="K457" s="135"/>
      <c r="L457" s="135"/>
      <c r="M457" s="135"/>
      <c r="N457" s="251"/>
    </row>
    <row r="458" spans="2:14" hidden="1" outlineLevel="1" x14ac:dyDescent="0.35">
      <c r="B458" s="134" t="s">
        <v>4342</v>
      </c>
      <c r="C458" s="135" t="s">
        <v>4343</v>
      </c>
      <c r="D458" s="135"/>
      <c r="E458" s="135"/>
      <c r="F458" s="135"/>
      <c r="G458" s="135"/>
      <c r="H458" s="135"/>
      <c r="I458" s="135"/>
      <c r="J458" s="135"/>
      <c r="K458" s="135"/>
      <c r="L458" s="135"/>
      <c r="M458" s="135"/>
      <c r="N458" s="251"/>
    </row>
    <row r="459" spans="2:14" hidden="1" outlineLevel="1" x14ac:dyDescent="0.35">
      <c r="B459" s="134" t="s">
        <v>4344</v>
      </c>
      <c r="C459" s="135" t="s">
        <v>335</v>
      </c>
      <c r="D459" s="135"/>
      <c r="E459" s="135"/>
      <c r="F459" s="135"/>
      <c r="G459" s="135"/>
      <c r="H459" s="135"/>
      <c r="I459" s="135"/>
      <c r="J459" s="135"/>
      <c r="K459" s="135"/>
      <c r="L459" s="135"/>
      <c r="M459" s="135"/>
      <c r="N459" s="251"/>
    </row>
    <row r="460" spans="2:14" hidden="1" outlineLevel="1" x14ac:dyDescent="0.35">
      <c r="B460" s="134" t="s">
        <v>4345</v>
      </c>
      <c r="C460" s="135" t="s">
        <v>4346</v>
      </c>
      <c r="D460" s="135"/>
      <c r="E460" s="135"/>
      <c r="F460" s="135"/>
      <c r="G460" s="135"/>
      <c r="H460" s="135"/>
      <c r="I460" s="135"/>
      <c r="J460" s="135"/>
      <c r="K460" s="135"/>
      <c r="L460" s="135"/>
      <c r="M460" s="135"/>
      <c r="N460" s="251"/>
    </row>
    <row r="461" spans="2:14" hidden="1" outlineLevel="1" x14ac:dyDescent="0.35">
      <c r="B461" s="134" t="s">
        <v>4347</v>
      </c>
      <c r="C461" s="135" t="s">
        <v>4348</v>
      </c>
      <c r="D461" s="135"/>
      <c r="E461" s="135"/>
      <c r="F461" s="135"/>
      <c r="G461" s="135"/>
      <c r="H461" s="135"/>
      <c r="I461" s="135"/>
      <c r="J461" s="135"/>
      <c r="K461" s="135"/>
      <c r="L461" s="135"/>
      <c r="M461" s="135"/>
      <c r="N461" s="251"/>
    </row>
    <row r="462" spans="2:14" hidden="1" outlineLevel="1" x14ac:dyDescent="0.35">
      <c r="B462" s="134" t="s">
        <v>4349</v>
      </c>
      <c r="C462" s="135" t="s">
        <v>4350</v>
      </c>
      <c r="D462" s="135"/>
      <c r="E462" s="135"/>
      <c r="F462" s="135"/>
      <c r="G462" s="135"/>
      <c r="H462" s="135"/>
      <c r="I462" s="135"/>
      <c r="J462" s="135"/>
      <c r="K462" s="135"/>
      <c r="L462" s="135"/>
      <c r="M462" s="135"/>
      <c r="N462" s="251"/>
    </row>
    <row r="463" spans="2:14" hidden="1" outlineLevel="1" x14ac:dyDescent="0.35">
      <c r="B463" s="134" t="s">
        <v>4351</v>
      </c>
      <c r="C463" s="135" t="s">
        <v>4352</v>
      </c>
      <c r="D463" s="135"/>
      <c r="E463" s="135"/>
      <c r="F463" s="135"/>
      <c r="G463" s="135"/>
      <c r="H463" s="135"/>
      <c r="I463" s="135"/>
      <c r="J463" s="135"/>
      <c r="K463" s="135"/>
      <c r="L463" s="135"/>
      <c r="M463" s="135"/>
      <c r="N463" s="251"/>
    </row>
    <row r="464" spans="2:14" hidden="1" outlineLevel="1" x14ac:dyDescent="0.35">
      <c r="B464" s="134" t="s">
        <v>4353</v>
      </c>
      <c r="C464" s="135" t="s">
        <v>4354</v>
      </c>
      <c r="D464" s="135"/>
      <c r="E464" s="135"/>
      <c r="F464" s="135"/>
      <c r="G464" s="135"/>
      <c r="H464" s="135"/>
      <c r="I464" s="135"/>
      <c r="J464" s="135"/>
      <c r="K464" s="135"/>
      <c r="L464" s="135"/>
      <c r="M464" s="135"/>
      <c r="N464" s="251"/>
    </row>
    <row r="465" spans="2:14" hidden="1" outlineLevel="1" x14ac:dyDescent="0.35">
      <c r="B465" s="134" t="s">
        <v>4355</v>
      </c>
      <c r="C465" s="135" t="s">
        <v>4356</v>
      </c>
      <c r="D465" s="135"/>
      <c r="E465" s="135"/>
      <c r="F465" s="135"/>
      <c r="G465" s="135"/>
      <c r="H465" s="135"/>
      <c r="I465" s="135"/>
      <c r="J465" s="135"/>
      <c r="K465" s="135"/>
      <c r="L465" s="135"/>
      <c r="M465" s="135"/>
      <c r="N465" s="251"/>
    </row>
    <row r="466" spans="2:14" hidden="1" outlineLevel="1" x14ac:dyDescent="0.35">
      <c r="B466" s="134" t="s">
        <v>4357</v>
      </c>
      <c r="C466" s="135" t="s">
        <v>4358</v>
      </c>
      <c r="D466" s="135"/>
      <c r="E466" s="135"/>
      <c r="F466" s="135"/>
      <c r="G466" s="135"/>
      <c r="H466" s="135"/>
      <c r="I466" s="135"/>
      <c r="J466" s="135"/>
      <c r="K466" s="135"/>
      <c r="L466" s="135"/>
      <c r="M466" s="135"/>
      <c r="N466" s="251"/>
    </row>
    <row r="467" spans="2:14" hidden="1" outlineLevel="1" x14ac:dyDescent="0.35">
      <c r="B467" s="134" t="s">
        <v>4359</v>
      </c>
      <c r="C467" s="135" t="s">
        <v>3943</v>
      </c>
      <c r="D467" s="135"/>
      <c r="E467" s="135"/>
      <c r="F467" s="135"/>
      <c r="G467" s="135"/>
      <c r="H467" s="135"/>
      <c r="I467" s="135"/>
      <c r="J467" s="135"/>
      <c r="K467" s="135"/>
      <c r="L467" s="135"/>
      <c r="M467" s="135"/>
      <c r="N467" s="251"/>
    </row>
    <row r="468" spans="2:14" hidden="1" outlineLevel="1" x14ac:dyDescent="0.35">
      <c r="B468" s="134" t="s">
        <v>4360</v>
      </c>
      <c r="C468" s="135" t="s">
        <v>4361</v>
      </c>
      <c r="D468" s="135"/>
      <c r="E468" s="135"/>
      <c r="F468" s="135"/>
      <c r="G468" s="135"/>
      <c r="H468" s="135"/>
      <c r="I468" s="135"/>
      <c r="J468" s="135"/>
      <c r="K468" s="135"/>
      <c r="L468" s="135"/>
      <c r="M468" s="135"/>
      <c r="N468" s="251"/>
    </row>
    <row r="469" spans="2:14" hidden="1" outlineLevel="1" x14ac:dyDescent="0.35">
      <c r="B469" s="134" t="s">
        <v>4362</v>
      </c>
      <c r="C469" s="135" t="s">
        <v>4363</v>
      </c>
      <c r="D469" s="135"/>
      <c r="E469" s="135"/>
      <c r="F469" s="135"/>
      <c r="G469" s="135"/>
      <c r="H469" s="135"/>
      <c r="I469" s="135"/>
      <c r="J469" s="135"/>
      <c r="K469" s="135"/>
      <c r="L469" s="135"/>
      <c r="M469" s="135"/>
      <c r="N469" s="251"/>
    </row>
    <row r="470" spans="2:14" hidden="1" outlineLevel="1" x14ac:dyDescent="0.35">
      <c r="B470" s="134" t="s">
        <v>4364</v>
      </c>
      <c r="C470" s="135" t="s">
        <v>4365</v>
      </c>
      <c r="D470" s="135"/>
      <c r="E470" s="135"/>
      <c r="F470" s="135"/>
      <c r="G470" s="135"/>
      <c r="H470" s="135"/>
      <c r="I470" s="135"/>
      <c r="J470" s="135"/>
      <c r="K470" s="135"/>
      <c r="L470" s="135"/>
      <c r="M470" s="135"/>
      <c r="N470" s="251"/>
    </row>
    <row r="471" spans="2:14" hidden="1" outlineLevel="1" x14ac:dyDescent="0.35">
      <c r="B471" s="134" t="s">
        <v>4366</v>
      </c>
      <c r="C471" s="135" t="s">
        <v>4367</v>
      </c>
      <c r="D471" s="135"/>
      <c r="E471" s="135"/>
      <c r="F471" s="135"/>
      <c r="G471" s="135"/>
      <c r="H471" s="135"/>
      <c r="I471" s="135"/>
      <c r="J471" s="135"/>
      <c r="K471" s="135"/>
      <c r="L471" s="135"/>
      <c r="M471" s="135"/>
      <c r="N471" s="251"/>
    </row>
    <row r="472" spans="2:14" hidden="1" outlineLevel="1" x14ac:dyDescent="0.35">
      <c r="B472" s="134" t="s">
        <v>4368</v>
      </c>
      <c r="C472" s="135" t="s">
        <v>4369</v>
      </c>
      <c r="D472" s="135"/>
      <c r="E472" s="135"/>
      <c r="F472" s="135"/>
      <c r="G472" s="135"/>
      <c r="H472" s="135"/>
      <c r="I472" s="135"/>
      <c r="J472" s="135"/>
      <c r="K472" s="135"/>
      <c r="L472" s="135"/>
      <c r="M472" s="135"/>
      <c r="N472" s="251"/>
    </row>
    <row r="473" spans="2:14" hidden="1" outlineLevel="1" x14ac:dyDescent="0.35">
      <c r="B473" s="134" t="s">
        <v>4370</v>
      </c>
      <c r="C473" s="135" t="s">
        <v>4371</v>
      </c>
      <c r="D473" s="135"/>
      <c r="E473" s="135"/>
      <c r="F473" s="135"/>
      <c r="G473" s="135"/>
      <c r="H473" s="135"/>
      <c r="I473" s="135"/>
      <c r="J473" s="135"/>
      <c r="K473" s="135"/>
      <c r="L473" s="135"/>
      <c r="M473" s="135"/>
      <c r="N473" s="251"/>
    </row>
    <row r="474" spans="2:14" hidden="1" outlineLevel="1" x14ac:dyDescent="0.35">
      <c r="B474" s="134" t="s">
        <v>4372</v>
      </c>
      <c r="C474" s="135" t="s">
        <v>3762</v>
      </c>
      <c r="D474" s="135"/>
      <c r="E474" s="135"/>
      <c r="F474" s="135"/>
      <c r="G474" s="135"/>
      <c r="H474" s="135"/>
      <c r="I474" s="135"/>
      <c r="J474" s="135"/>
      <c r="K474" s="135"/>
      <c r="L474" s="135"/>
      <c r="M474" s="135"/>
      <c r="N474" s="251"/>
    </row>
    <row r="475" spans="2:14" hidden="1" outlineLevel="1" x14ac:dyDescent="0.35">
      <c r="B475" s="134" t="s">
        <v>4373</v>
      </c>
      <c r="C475" s="135" t="s">
        <v>4374</v>
      </c>
      <c r="D475" s="135"/>
      <c r="E475" s="135"/>
      <c r="F475" s="135"/>
      <c r="G475" s="135"/>
      <c r="H475" s="135"/>
      <c r="I475" s="135"/>
      <c r="J475" s="135"/>
      <c r="K475" s="135"/>
      <c r="L475" s="135"/>
      <c r="M475" s="135"/>
      <c r="N475" s="251"/>
    </row>
    <row r="476" spans="2:14" hidden="1" outlineLevel="1" x14ac:dyDescent="0.35">
      <c r="B476" s="134" t="s">
        <v>4375</v>
      </c>
      <c r="C476" s="135" t="s">
        <v>4376</v>
      </c>
      <c r="D476" s="135"/>
      <c r="E476" s="135"/>
      <c r="F476" s="135"/>
      <c r="G476" s="135"/>
      <c r="H476" s="135"/>
      <c r="I476" s="135"/>
      <c r="J476" s="135"/>
      <c r="K476" s="135"/>
      <c r="L476" s="135"/>
      <c r="M476" s="135"/>
      <c r="N476" s="251"/>
    </row>
    <row r="477" spans="2:14" hidden="1" outlineLevel="1" x14ac:dyDescent="0.35">
      <c r="B477" s="134" t="s">
        <v>4377</v>
      </c>
      <c r="C477" s="135" t="s">
        <v>4378</v>
      </c>
      <c r="D477" s="135"/>
      <c r="E477" s="135"/>
      <c r="F477" s="135"/>
      <c r="G477" s="135"/>
      <c r="H477" s="135"/>
      <c r="I477" s="135"/>
      <c r="J477" s="135"/>
      <c r="K477" s="135"/>
      <c r="L477" s="135"/>
      <c r="M477" s="135"/>
      <c r="N477" s="251"/>
    </row>
    <row r="478" spans="2:14" hidden="1" outlineLevel="1" x14ac:dyDescent="0.35">
      <c r="B478" s="134" t="s">
        <v>4379</v>
      </c>
      <c r="C478" s="135" t="s">
        <v>4380</v>
      </c>
      <c r="D478" s="135"/>
      <c r="E478" s="135"/>
      <c r="F478" s="135"/>
      <c r="G478" s="135"/>
      <c r="H478" s="135"/>
      <c r="I478" s="135"/>
      <c r="J478" s="135"/>
      <c r="K478" s="135"/>
      <c r="L478" s="135"/>
      <c r="M478" s="135"/>
      <c r="N478" s="251"/>
    </row>
    <row r="479" spans="2:14" hidden="1" outlineLevel="1" x14ac:dyDescent="0.35">
      <c r="B479" s="134" t="s">
        <v>4381</v>
      </c>
      <c r="C479" s="135" t="s">
        <v>4382</v>
      </c>
      <c r="D479" s="135"/>
      <c r="E479" s="135"/>
      <c r="F479" s="135"/>
      <c r="G479" s="135"/>
      <c r="H479" s="135"/>
      <c r="I479" s="135"/>
      <c r="J479" s="135"/>
      <c r="K479" s="135"/>
      <c r="L479" s="135"/>
      <c r="M479" s="135"/>
      <c r="N479" s="251"/>
    </row>
    <row r="480" spans="2:14" hidden="1" outlineLevel="1" x14ac:dyDescent="0.35">
      <c r="B480" s="134" t="s">
        <v>4383</v>
      </c>
      <c r="C480" s="135" t="s">
        <v>4384</v>
      </c>
      <c r="D480" s="135"/>
      <c r="E480" s="135"/>
      <c r="F480" s="135"/>
      <c r="G480" s="135"/>
      <c r="H480" s="135"/>
      <c r="I480" s="135"/>
      <c r="J480" s="135"/>
      <c r="K480" s="135"/>
      <c r="L480" s="135"/>
      <c r="M480" s="135"/>
      <c r="N480" s="251"/>
    </row>
    <row r="481" spans="2:14" hidden="1" outlineLevel="1" x14ac:dyDescent="0.35">
      <c r="B481" s="134" t="s">
        <v>4385</v>
      </c>
      <c r="C481" s="135" t="s">
        <v>4386</v>
      </c>
      <c r="D481" s="135"/>
      <c r="E481" s="135"/>
      <c r="F481" s="135"/>
      <c r="G481" s="135"/>
      <c r="H481" s="135"/>
      <c r="I481" s="135"/>
      <c r="J481" s="135"/>
      <c r="K481" s="135"/>
      <c r="L481" s="135"/>
      <c r="M481" s="135"/>
      <c r="N481" s="251"/>
    </row>
    <row r="482" spans="2:14" hidden="1" outlineLevel="1" x14ac:dyDescent="0.35">
      <c r="B482" s="134" t="s">
        <v>4387</v>
      </c>
      <c r="C482" s="135" t="s">
        <v>4388</v>
      </c>
      <c r="D482" s="135"/>
      <c r="E482" s="135"/>
      <c r="F482" s="135"/>
      <c r="G482" s="135"/>
      <c r="H482" s="135"/>
      <c r="I482" s="135"/>
      <c r="J482" s="135"/>
      <c r="K482" s="135"/>
      <c r="L482" s="135"/>
      <c r="M482" s="135"/>
      <c r="N482" s="251"/>
    </row>
    <row r="483" spans="2:14" hidden="1" outlineLevel="1" x14ac:dyDescent="0.35">
      <c r="B483" s="134" t="s">
        <v>4389</v>
      </c>
      <c r="C483" s="135" t="s">
        <v>4390</v>
      </c>
      <c r="D483" s="135"/>
      <c r="E483" s="135"/>
      <c r="F483" s="135"/>
      <c r="G483" s="135"/>
      <c r="H483" s="135"/>
      <c r="I483" s="135"/>
      <c r="J483" s="135"/>
      <c r="K483" s="135"/>
      <c r="L483" s="135"/>
      <c r="M483" s="135"/>
      <c r="N483" s="251"/>
    </row>
    <row r="484" spans="2:14" hidden="1" outlineLevel="1" x14ac:dyDescent="0.35">
      <c r="B484" s="134" t="s">
        <v>4391</v>
      </c>
      <c r="C484" s="135" t="s">
        <v>4392</v>
      </c>
      <c r="D484" s="135"/>
      <c r="E484" s="135"/>
      <c r="F484" s="135"/>
      <c r="G484" s="135"/>
      <c r="H484" s="135"/>
      <c r="I484" s="135"/>
      <c r="J484" s="135"/>
      <c r="K484" s="135"/>
      <c r="L484" s="135"/>
      <c r="M484" s="135"/>
      <c r="N484" s="251"/>
    </row>
    <row r="485" spans="2:14" hidden="1" outlineLevel="1" x14ac:dyDescent="0.35">
      <c r="B485" s="134" t="s">
        <v>4393</v>
      </c>
      <c r="C485" s="135" t="s">
        <v>4394</v>
      </c>
      <c r="D485" s="135"/>
      <c r="E485" s="135"/>
      <c r="F485" s="135"/>
      <c r="G485" s="135"/>
      <c r="H485" s="135"/>
      <c r="I485" s="135"/>
      <c r="J485" s="135"/>
      <c r="K485" s="135"/>
      <c r="L485" s="135"/>
      <c r="M485" s="135"/>
      <c r="N485" s="251"/>
    </row>
    <row r="486" spans="2:14" hidden="1" outlineLevel="1" x14ac:dyDescent="0.35">
      <c r="B486" s="134" t="s">
        <v>4395</v>
      </c>
      <c r="C486" s="135" t="s">
        <v>3762</v>
      </c>
      <c r="D486" s="135"/>
      <c r="E486" s="135"/>
      <c r="F486" s="135"/>
      <c r="G486" s="135"/>
      <c r="H486" s="135"/>
      <c r="I486" s="135"/>
      <c r="J486" s="135"/>
      <c r="K486" s="135"/>
      <c r="L486" s="135"/>
      <c r="M486" s="135"/>
      <c r="N486" s="251"/>
    </row>
    <row r="487" spans="2:14" hidden="1" outlineLevel="1" x14ac:dyDescent="0.35">
      <c r="B487" s="134" t="s">
        <v>4396</v>
      </c>
      <c r="C487" s="135" t="s">
        <v>4397</v>
      </c>
      <c r="D487" s="135"/>
      <c r="E487" s="135"/>
      <c r="F487" s="135"/>
      <c r="G487" s="135"/>
      <c r="H487" s="135"/>
      <c r="I487" s="135"/>
      <c r="J487" s="135"/>
      <c r="K487" s="135"/>
      <c r="L487" s="135"/>
      <c r="M487" s="135"/>
      <c r="N487" s="251"/>
    </row>
    <row r="488" spans="2:14" hidden="1" outlineLevel="1" x14ac:dyDescent="0.35">
      <c r="B488" s="134" t="s">
        <v>4398</v>
      </c>
      <c r="C488" s="135" t="s">
        <v>4399</v>
      </c>
      <c r="D488" s="135"/>
      <c r="E488" s="135"/>
      <c r="F488" s="135"/>
      <c r="G488" s="135"/>
      <c r="H488" s="135"/>
      <c r="I488" s="135"/>
      <c r="J488" s="135"/>
      <c r="K488" s="135"/>
      <c r="L488" s="135"/>
      <c r="M488" s="135"/>
      <c r="N488" s="251"/>
    </row>
    <row r="489" spans="2:14" hidden="1" outlineLevel="1" x14ac:dyDescent="0.35">
      <c r="B489" s="134" t="s">
        <v>4400</v>
      </c>
      <c r="C489" s="135" t="s">
        <v>4401</v>
      </c>
      <c r="D489" s="135"/>
      <c r="E489" s="135"/>
      <c r="F489" s="135"/>
      <c r="G489" s="135"/>
      <c r="H489" s="135"/>
      <c r="I489" s="135"/>
      <c r="J489" s="135"/>
      <c r="K489" s="135"/>
      <c r="L489" s="135"/>
      <c r="M489" s="135"/>
      <c r="N489" s="251"/>
    </row>
    <row r="490" spans="2:14" hidden="1" outlineLevel="1" x14ac:dyDescent="0.35">
      <c r="B490" s="134" t="s">
        <v>4402</v>
      </c>
      <c r="C490" s="135" t="s">
        <v>4403</v>
      </c>
      <c r="D490" s="135"/>
      <c r="E490" s="135"/>
      <c r="F490" s="135"/>
      <c r="G490" s="135"/>
      <c r="H490" s="135"/>
      <c r="I490" s="135"/>
      <c r="J490" s="135"/>
      <c r="K490" s="135"/>
      <c r="L490" s="135"/>
      <c r="M490" s="135"/>
      <c r="N490" s="251"/>
    </row>
    <row r="491" spans="2:14" hidden="1" outlineLevel="1" x14ac:dyDescent="0.35">
      <c r="B491" s="134" t="s">
        <v>4404</v>
      </c>
      <c r="C491" s="135" t="s">
        <v>4405</v>
      </c>
      <c r="D491" s="135"/>
      <c r="E491" s="135"/>
      <c r="F491" s="135"/>
      <c r="G491" s="135"/>
      <c r="H491" s="135"/>
      <c r="I491" s="135"/>
      <c r="J491" s="135"/>
      <c r="K491" s="135"/>
      <c r="L491" s="135"/>
      <c r="M491" s="135"/>
      <c r="N491" s="251"/>
    </row>
    <row r="492" spans="2:14" hidden="1" outlineLevel="1" x14ac:dyDescent="0.35">
      <c r="B492" s="134" t="s">
        <v>4406</v>
      </c>
      <c r="C492" s="135" t="s">
        <v>4407</v>
      </c>
      <c r="D492" s="135"/>
      <c r="E492" s="135"/>
      <c r="F492" s="135"/>
      <c r="G492" s="135"/>
      <c r="H492" s="135"/>
      <c r="I492" s="135"/>
      <c r="J492" s="135"/>
      <c r="K492" s="135"/>
      <c r="L492" s="135"/>
      <c r="M492" s="135"/>
      <c r="N492" s="251"/>
    </row>
    <row r="493" spans="2:14" hidden="1" outlineLevel="1" x14ac:dyDescent="0.35">
      <c r="B493" s="134" t="s">
        <v>4408</v>
      </c>
      <c r="C493" s="135" t="s">
        <v>4409</v>
      </c>
      <c r="D493" s="135"/>
      <c r="E493" s="135"/>
      <c r="F493" s="135"/>
      <c r="G493" s="135"/>
      <c r="H493" s="135"/>
      <c r="I493" s="135"/>
      <c r="J493" s="135"/>
      <c r="K493" s="135"/>
      <c r="L493" s="135"/>
      <c r="M493" s="135"/>
      <c r="N493" s="251"/>
    </row>
    <row r="494" spans="2:14" hidden="1" outlineLevel="1" x14ac:dyDescent="0.35">
      <c r="B494" s="134" t="s">
        <v>4410</v>
      </c>
      <c r="C494" s="135" t="s">
        <v>4411</v>
      </c>
      <c r="D494" s="135"/>
      <c r="E494" s="135"/>
      <c r="F494" s="135"/>
      <c r="G494" s="135"/>
      <c r="H494" s="135"/>
      <c r="I494" s="135"/>
      <c r="J494" s="135"/>
      <c r="K494" s="135"/>
      <c r="L494" s="135"/>
      <c r="M494" s="135"/>
      <c r="N494" s="251"/>
    </row>
    <row r="495" spans="2:14" hidden="1" outlineLevel="1" x14ac:dyDescent="0.35">
      <c r="B495" s="134" t="s">
        <v>4412</v>
      </c>
      <c r="C495" s="135" t="s">
        <v>4413</v>
      </c>
      <c r="D495" s="135"/>
      <c r="E495" s="135"/>
      <c r="F495" s="135"/>
      <c r="G495" s="135"/>
      <c r="H495" s="135"/>
      <c r="I495" s="135"/>
      <c r="J495" s="135"/>
      <c r="K495" s="135"/>
      <c r="L495" s="135"/>
      <c r="M495" s="135"/>
      <c r="N495" s="251"/>
    </row>
    <row r="496" spans="2:14" hidden="1" outlineLevel="1" x14ac:dyDescent="0.35">
      <c r="B496" s="134" t="s">
        <v>4414</v>
      </c>
      <c r="C496" s="135" t="s">
        <v>4415</v>
      </c>
      <c r="D496" s="135"/>
      <c r="E496" s="135"/>
      <c r="F496" s="135"/>
      <c r="G496" s="135"/>
      <c r="H496" s="135"/>
      <c r="I496" s="135"/>
      <c r="J496" s="135"/>
      <c r="K496" s="135"/>
      <c r="L496" s="135"/>
      <c r="M496" s="135"/>
      <c r="N496" s="251"/>
    </row>
    <row r="497" spans="2:14" hidden="1" outlineLevel="1" x14ac:dyDescent="0.35">
      <c r="B497" s="134" t="s">
        <v>4416</v>
      </c>
      <c r="C497" s="135" t="s">
        <v>4417</v>
      </c>
      <c r="D497" s="135"/>
      <c r="E497" s="135"/>
      <c r="F497" s="135"/>
      <c r="G497" s="135"/>
      <c r="H497" s="135"/>
      <c r="I497" s="135"/>
      <c r="J497" s="135"/>
      <c r="K497" s="135"/>
      <c r="L497" s="135"/>
      <c r="M497" s="135"/>
      <c r="N497" s="251"/>
    </row>
    <row r="498" spans="2:14" hidden="1" outlineLevel="1" x14ac:dyDescent="0.35">
      <c r="B498" s="134" t="s">
        <v>4418</v>
      </c>
      <c r="C498" s="135" t="s">
        <v>4419</v>
      </c>
      <c r="D498" s="135"/>
      <c r="E498" s="135"/>
      <c r="F498" s="135"/>
      <c r="G498" s="135"/>
      <c r="H498" s="135"/>
      <c r="I498" s="135"/>
      <c r="J498" s="135"/>
      <c r="K498" s="135"/>
      <c r="L498" s="135"/>
      <c r="M498" s="135"/>
      <c r="N498" s="251"/>
    </row>
    <row r="499" spans="2:14" hidden="1" outlineLevel="1" x14ac:dyDescent="0.35">
      <c r="B499" s="134" t="s">
        <v>4420</v>
      </c>
      <c r="C499" s="135" t="s">
        <v>4421</v>
      </c>
      <c r="D499" s="135"/>
      <c r="E499" s="135"/>
      <c r="F499" s="135"/>
      <c r="G499" s="135"/>
      <c r="H499" s="135"/>
      <c r="I499" s="135"/>
      <c r="J499" s="135"/>
      <c r="K499" s="135"/>
      <c r="L499" s="135"/>
      <c r="M499" s="135"/>
      <c r="N499" s="251"/>
    </row>
    <row r="500" spans="2:14" hidden="1" outlineLevel="1" x14ac:dyDescent="0.35">
      <c r="B500" s="134" t="s">
        <v>4422</v>
      </c>
      <c r="C500" s="135" t="s">
        <v>4423</v>
      </c>
      <c r="D500" s="135"/>
      <c r="E500" s="135"/>
      <c r="F500" s="135"/>
      <c r="G500" s="135"/>
      <c r="H500" s="135"/>
      <c r="I500" s="135"/>
      <c r="J500" s="135"/>
      <c r="K500" s="135"/>
      <c r="L500" s="135"/>
      <c r="M500" s="135"/>
      <c r="N500" s="251"/>
    </row>
    <row r="501" spans="2:14" hidden="1" outlineLevel="1" x14ac:dyDescent="0.35">
      <c r="B501" s="134" t="s">
        <v>4424</v>
      </c>
      <c r="C501" s="135" t="s">
        <v>4380</v>
      </c>
      <c r="D501" s="135"/>
      <c r="E501" s="135"/>
      <c r="F501" s="135"/>
      <c r="G501" s="135"/>
      <c r="H501" s="135"/>
      <c r="I501" s="135"/>
      <c r="J501" s="135"/>
      <c r="K501" s="135"/>
      <c r="L501" s="135"/>
      <c r="M501" s="135"/>
      <c r="N501" s="251"/>
    </row>
    <row r="502" spans="2:14" hidden="1" outlineLevel="1" x14ac:dyDescent="0.35">
      <c r="B502" s="134" t="s">
        <v>4425</v>
      </c>
      <c r="C502" s="135" t="s">
        <v>4426</v>
      </c>
      <c r="D502" s="135"/>
      <c r="E502" s="135"/>
      <c r="F502" s="135"/>
      <c r="G502" s="135"/>
      <c r="H502" s="135"/>
      <c r="I502" s="135"/>
      <c r="J502" s="135"/>
      <c r="K502" s="135"/>
      <c r="L502" s="135"/>
      <c r="M502" s="135"/>
      <c r="N502" s="251"/>
    </row>
    <row r="503" spans="2:14" hidden="1" outlineLevel="1" x14ac:dyDescent="0.35">
      <c r="B503" s="134" t="s">
        <v>4427</v>
      </c>
      <c r="C503" s="135" t="s">
        <v>4390</v>
      </c>
      <c r="D503" s="135"/>
      <c r="E503" s="135"/>
      <c r="F503" s="135"/>
      <c r="G503" s="135"/>
      <c r="H503" s="135"/>
      <c r="I503" s="135"/>
      <c r="J503" s="135"/>
      <c r="K503" s="135"/>
      <c r="L503" s="135"/>
      <c r="M503" s="135"/>
      <c r="N503" s="251"/>
    </row>
    <row r="504" spans="2:14" hidden="1" outlineLevel="1" x14ac:dyDescent="0.35">
      <c r="B504" s="134" t="s">
        <v>4428</v>
      </c>
      <c r="C504" s="135" t="s">
        <v>4429</v>
      </c>
      <c r="D504" s="135"/>
      <c r="E504" s="135"/>
      <c r="F504" s="135"/>
      <c r="G504" s="135"/>
      <c r="H504" s="135"/>
      <c r="I504" s="135"/>
      <c r="J504" s="135"/>
      <c r="K504" s="135"/>
      <c r="L504" s="135"/>
      <c r="M504" s="135"/>
      <c r="N504" s="251"/>
    </row>
    <row r="505" spans="2:14" hidden="1" outlineLevel="1" x14ac:dyDescent="0.35">
      <c r="B505" s="134" t="s">
        <v>4430</v>
      </c>
      <c r="C505" s="135" t="s">
        <v>4386</v>
      </c>
      <c r="D505" s="135"/>
      <c r="E505" s="135"/>
      <c r="F505" s="135"/>
      <c r="G505" s="135"/>
      <c r="H505" s="135"/>
      <c r="I505" s="135"/>
      <c r="J505" s="135"/>
      <c r="K505" s="135"/>
      <c r="L505" s="135"/>
      <c r="M505" s="135"/>
      <c r="N505" s="251"/>
    </row>
    <row r="506" spans="2:14" hidden="1" outlineLevel="1" x14ac:dyDescent="0.35">
      <c r="B506" s="134" t="s">
        <v>4431</v>
      </c>
      <c r="C506" s="135" t="s">
        <v>4432</v>
      </c>
      <c r="D506" s="135"/>
      <c r="E506" s="135"/>
      <c r="F506" s="135"/>
      <c r="G506" s="135"/>
      <c r="H506" s="135"/>
      <c r="I506" s="135"/>
      <c r="J506" s="135"/>
      <c r="K506" s="135"/>
      <c r="L506" s="135"/>
      <c r="M506" s="135"/>
      <c r="N506" s="251"/>
    </row>
    <row r="507" spans="2:14" hidden="1" outlineLevel="1" x14ac:dyDescent="0.35">
      <c r="B507" s="134" t="s">
        <v>4433</v>
      </c>
      <c r="C507" s="135" t="s">
        <v>4434</v>
      </c>
      <c r="D507" s="135"/>
      <c r="E507" s="135"/>
      <c r="F507" s="135"/>
      <c r="G507" s="135"/>
      <c r="H507" s="135"/>
      <c r="I507" s="135"/>
      <c r="J507" s="135"/>
      <c r="K507" s="135"/>
      <c r="L507" s="135"/>
      <c r="M507" s="135"/>
      <c r="N507" s="251"/>
    </row>
    <row r="508" spans="2:14" hidden="1" outlineLevel="1" x14ac:dyDescent="0.35">
      <c r="B508" s="134" t="s">
        <v>4435</v>
      </c>
      <c r="C508" s="135" t="s">
        <v>4436</v>
      </c>
      <c r="D508" s="135"/>
      <c r="E508" s="135"/>
      <c r="F508" s="135"/>
      <c r="G508" s="135"/>
      <c r="H508" s="135"/>
      <c r="I508" s="135"/>
      <c r="J508" s="135"/>
      <c r="K508" s="135"/>
      <c r="L508" s="135"/>
      <c r="M508" s="135"/>
      <c r="N508" s="251"/>
    </row>
    <row r="509" spans="2:14" hidden="1" outlineLevel="1" x14ac:dyDescent="0.35">
      <c r="B509" s="134" t="s">
        <v>4437</v>
      </c>
      <c r="C509" s="135" t="s">
        <v>3762</v>
      </c>
      <c r="D509" s="135"/>
      <c r="E509" s="135"/>
      <c r="F509" s="135"/>
      <c r="G509" s="135"/>
      <c r="H509" s="135"/>
      <c r="I509" s="135"/>
      <c r="J509" s="135"/>
      <c r="K509" s="135"/>
      <c r="L509" s="135"/>
      <c r="M509" s="135"/>
      <c r="N509" s="251"/>
    </row>
    <row r="510" spans="2:14" hidden="1" outlineLevel="1" x14ac:dyDescent="0.35">
      <c r="B510" s="134" t="s">
        <v>4438</v>
      </c>
      <c r="C510" s="135" t="s">
        <v>4439</v>
      </c>
      <c r="D510" s="135"/>
      <c r="E510" s="135"/>
      <c r="F510" s="135"/>
      <c r="G510" s="135"/>
      <c r="H510" s="135"/>
      <c r="I510" s="135"/>
      <c r="J510" s="135"/>
      <c r="K510" s="135"/>
      <c r="L510" s="135"/>
      <c r="M510" s="135"/>
      <c r="N510" s="251"/>
    </row>
    <row r="511" spans="2:14" hidden="1" outlineLevel="1" x14ac:dyDescent="0.35">
      <c r="B511" s="134" t="s">
        <v>4440</v>
      </c>
      <c r="C511" s="135" t="s">
        <v>4441</v>
      </c>
      <c r="D511" s="135"/>
      <c r="E511" s="135"/>
      <c r="F511" s="135"/>
      <c r="G511" s="135"/>
      <c r="H511" s="135"/>
      <c r="I511" s="135"/>
      <c r="J511" s="135"/>
      <c r="K511" s="135"/>
      <c r="L511" s="135"/>
      <c r="M511" s="135"/>
      <c r="N511" s="251"/>
    </row>
    <row r="512" spans="2:14" hidden="1" outlineLevel="1" x14ac:dyDescent="0.35">
      <c r="B512" s="134" t="s">
        <v>4442</v>
      </c>
      <c r="C512" s="135" t="s">
        <v>4443</v>
      </c>
      <c r="D512" s="135"/>
      <c r="E512" s="135"/>
      <c r="F512" s="135"/>
      <c r="G512" s="135"/>
      <c r="H512" s="135"/>
      <c r="I512" s="135"/>
      <c r="J512" s="135"/>
      <c r="K512" s="135"/>
      <c r="L512" s="135"/>
      <c r="M512" s="135"/>
      <c r="N512" s="251"/>
    </row>
    <row r="513" spans="2:14" hidden="1" outlineLevel="1" x14ac:dyDescent="0.35">
      <c r="B513" s="134" t="s">
        <v>4444</v>
      </c>
      <c r="C513" s="135" t="s">
        <v>4445</v>
      </c>
      <c r="D513" s="135"/>
      <c r="E513" s="135"/>
      <c r="F513" s="135"/>
      <c r="G513" s="135"/>
      <c r="H513" s="135"/>
      <c r="I513" s="135"/>
      <c r="J513" s="135"/>
      <c r="K513" s="135"/>
      <c r="L513" s="135"/>
      <c r="M513" s="135"/>
      <c r="N513" s="251"/>
    </row>
    <row r="514" spans="2:14" hidden="1" outlineLevel="1" x14ac:dyDescent="0.35">
      <c r="B514" s="134" t="s">
        <v>4446</v>
      </c>
      <c r="C514" s="135" t="s">
        <v>4447</v>
      </c>
      <c r="D514" s="135"/>
      <c r="E514" s="135"/>
      <c r="F514" s="135"/>
      <c r="G514" s="135"/>
      <c r="H514" s="135"/>
      <c r="I514" s="135"/>
      <c r="J514" s="135"/>
      <c r="K514" s="135"/>
      <c r="L514" s="135"/>
      <c r="M514" s="135"/>
      <c r="N514" s="251"/>
    </row>
    <row r="515" spans="2:14" hidden="1" outlineLevel="1" x14ac:dyDescent="0.35">
      <c r="B515" s="134" t="s">
        <v>4448</v>
      </c>
      <c r="C515" s="135" t="s">
        <v>4449</v>
      </c>
      <c r="D515" s="135"/>
      <c r="E515" s="135"/>
      <c r="F515" s="135"/>
      <c r="G515" s="135"/>
      <c r="H515" s="135"/>
      <c r="I515" s="135"/>
      <c r="J515" s="135"/>
      <c r="K515" s="135"/>
      <c r="L515" s="135"/>
      <c r="M515" s="135"/>
      <c r="N515" s="251"/>
    </row>
    <row r="516" spans="2:14" hidden="1" outlineLevel="1" x14ac:dyDescent="0.35">
      <c r="B516" s="134" t="s">
        <v>4450</v>
      </c>
      <c r="C516" s="135" t="s">
        <v>4451</v>
      </c>
      <c r="D516" s="135"/>
      <c r="E516" s="135"/>
      <c r="F516" s="135"/>
      <c r="G516" s="135"/>
      <c r="H516" s="135"/>
      <c r="I516" s="135"/>
      <c r="J516" s="135"/>
      <c r="K516" s="135"/>
      <c r="L516" s="135"/>
      <c r="M516" s="135"/>
      <c r="N516" s="251"/>
    </row>
    <row r="517" spans="2:14" hidden="1" outlineLevel="1" x14ac:dyDescent="0.35">
      <c r="B517" s="134" t="s">
        <v>4452</v>
      </c>
      <c r="C517" s="135" t="s">
        <v>4453</v>
      </c>
      <c r="D517" s="135"/>
      <c r="E517" s="135"/>
      <c r="F517" s="135"/>
      <c r="G517" s="135"/>
      <c r="H517" s="135"/>
      <c r="I517" s="135"/>
      <c r="J517" s="135"/>
      <c r="K517" s="135"/>
      <c r="L517" s="135"/>
      <c r="M517" s="135"/>
      <c r="N517" s="251"/>
    </row>
    <row r="518" spans="2:14" hidden="1" outlineLevel="1" x14ac:dyDescent="0.35">
      <c r="B518" s="134" t="s">
        <v>4454</v>
      </c>
      <c r="C518" s="135" t="s">
        <v>4386</v>
      </c>
      <c r="D518" s="135"/>
      <c r="E518" s="135"/>
      <c r="F518" s="135"/>
      <c r="G518" s="135"/>
      <c r="H518" s="135"/>
      <c r="I518" s="135"/>
      <c r="J518" s="135"/>
      <c r="K518" s="135"/>
      <c r="L518" s="135"/>
      <c r="M518" s="135"/>
      <c r="N518" s="251"/>
    </row>
    <row r="519" spans="2:14" hidden="1" outlineLevel="1" x14ac:dyDescent="0.35">
      <c r="B519" s="134" t="s">
        <v>4455</v>
      </c>
      <c r="C519" s="135" t="s">
        <v>4456</v>
      </c>
      <c r="D519" s="135"/>
      <c r="E519" s="135"/>
      <c r="F519" s="135"/>
      <c r="G519" s="135"/>
      <c r="H519" s="135"/>
      <c r="I519" s="135"/>
      <c r="J519" s="135"/>
      <c r="K519" s="135"/>
      <c r="L519" s="135"/>
      <c r="M519" s="135"/>
      <c r="N519" s="251"/>
    </row>
    <row r="520" spans="2:14" hidden="1" outlineLevel="1" x14ac:dyDescent="0.35">
      <c r="B520" s="134" t="s">
        <v>4457</v>
      </c>
      <c r="C520" s="135" t="s">
        <v>3762</v>
      </c>
      <c r="D520" s="135"/>
      <c r="E520" s="135"/>
      <c r="F520" s="135"/>
      <c r="G520" s="135"/>
      <c r="H520" s="135"/>
      <c r="I520" s="135"/>
      <c r="J520" s="135"/>
      <c r="K520" s="135"/>
      <c r="L520" s="135"/>
      <c r="M520" s="135"/>
      <c r="N520" s="251"/>
    </row>
    <row r="521" spans="2:14" hidden="1" outlineLevel="1" x14ac:dyDescent="0.35">
      <c r="B521" s="134" t="s">
        <v>4458</v>
      </c>
      <c r="C521" s="135" t="s">
        <v>4459</v>
      </c>
      <c r="D521" s="135"/>
      <c r="E521" s="135"/>
      <c r="F521" s="135"/>
      <c r="G521" s="135"/>
      <c r="H521" s="135"/>
      <c r="I521" s="135"/>
      <c r="J521" s="135"/>
      <c r="K521" s="135"/>
      <c r="L521" s="135"/>
      <c r="M521" s="135"/>
      <c r="N521" s="251"/>
    </row>
    <row r="522" spans="2:14" hidden="1" outlineLevel="1" x14ac:dyDescent="0.35">
      <c r="B522" s="134" t="s">
        <v>4460</v>
      </c>
      <c r="C522" s="135" t="s">
        <v>4441</v>
      </c>
      <c r="D522" s="135"/>
      <c r="E522" s="135"/>
      <c r="F522" s="135"/>
      <c r="G522" s="135"/>
      <c r="H522" s="135"/>
      <c r="I522" s="135"/>
      <c r="J522" s="135"/>
      <c r="K522" s="135"/>
      <c r="L522" s="135"/>
      <c r="M522" s="135"/>
      <c r="N522" s="251"/>
    </row>
    <row r="523" spans="2:14" hidden="1" outlineLevel="1" x14ac:dyDescent="0.35">
      <c r="B523" s="134" t="s">
        <v>4461</v>
      </c>
      <c r="C523" s="135" t="s">
        <v>4447</v>
      </c>
      <c r="D523" s="135"/>
      <c r="E523" s="135"/>
      <c r="F523" s="135"/>
      <c r="G523" s="135"/>
      <c r="H523" s="135"/>
      <c r="I523" s="135"/>
      <c r="J523" s="135"/>
      <c r="K523" s="135"/>
      <c r="L523" s="135"/>
      <c r="M523" s="135"/>
      <c r="N523" s="251"/>
    </row>
    <row r="524" spans="2:14" hidden="1" outlineLevel="1" x14ac:dyDescent="0.35">
      <c r="B524" s="134" t="s">
        <v>4462</v>
      </c>
      <c r="C524" s="135" t="s">
        <v>4449</v>
      </c>
      <c r="D524" s="135"/>
      <c r="E524" s="135"/>
      <c r="F524" s="135"/>
      <c r="G524" s="135"/>
      <c r="H524" s="135"/>
      <c r="I524" s="135"/>
      <c r="J524" s="135"/>
      <c r="K524" s="135"/>
      <c r="L524" s="135"/>
      <c r="M524" s="135"/>
      <c r="N524" s="251"/>
    </row>
    <row r="525" spans="2:14" hidden="1" outlineLevel="1" x14ac:dyDescent="0.35">
      <c r="B525" s="134" t="s">
        <v>4463</v>
      </c>
      <c r="C525" s="135" t="s">
        <v>4451</v>
      </c>
      <c r="D525" s="135"/>
      <c r="E525" s="135"/>
      <c r="F525" s="135"/>
      <c r="G525" s="135"/>
      <c r="H525" s="135"/>
      <c r="I525" s="135"/>
      <c r="J525" s="135"/>
      <c r="K525" s="135"/>
      <c r="L525" s="135"/>
      <c r="M525" s="135"/>
      <c r="N525" s="251"/>
    </row>
    <row r="526" spans="2:14" hidden="1" outlineLevel="1" x14ac:dyDescent="0.35">
      <c r="B526" s="134" t="s">
        <v>4464</v>
      </c>
      <c r="C526" s="135" t="s">
        <v>4453</v>
      </c>
      <c r="D526" s="135"/>
      <c r="E526" s="135"/>
      <c r="F526" s="135"/>
      <c r="G526" s="135"/>
      <c r="H526" s="135"/>
      <c r="I526" s="135"/>
      <c r="J526" s="135"/>
      <c r="K526" s="135"/>
      <c r="L526" s="135"/>
      <c r="M526" s="135"/>
      <c r="N526" s="251"/>
    </row>
    <row r="527" spans="2:14" hidden="1" outlineLevel="1" x14ac:dyDescent="0.35">
      <c r="B527" s="134" t="s">
        <v>4465</v>
      </c>
      <c r="C527" s="135" t="s">
        <v>4386</v>
      </c>
      <c r="D527" s="135"/>
      <c r="E527" s="135"/>
      <c r="F527" s="135"/>
      <c r="G527" s="135"/>
      <c r="H527" s="135"/>
      <c r="I527" s="135"/>
      <c r="J527" s="135"/>
      <c r="K527" s="135"/>
      <c r="L527" s="135"/>
      <c r="M527" s="135"/>
      <c r="N527" s="251"/>
    </row>
    <row r="528" spans="2:14" hidden="1" outlineLevel="1" x14ac:dyDescent="0.35">
      <c r="B528" s="134" t="s">
        <v>4466</v>
      </c>
      <c r="C528" s="135" t="s">
        <v>4467</v>
      </c>
      <c r="D528" s="135"/>
      <c r="E528" s="135"/>
      <c r="F528" s="135"/>
      <c r="G528" s="135"/>
      <c r="H528" s="135"/>
      <c r="I528" s="135"/>
      <c r="J528" s="135"/>
      <c r="K528" s="135"/>
      <c r="L528" s="135"/>
      <c r="M528" s="135"/>
      <c r="N528" s="251"/>
    </row>
    <row r="529" spans="2:14" hidden="1" outlineLevel="1" x14ac:dyDescent="0.35">
      <c r="B529" s="134" t="s">
        <v>4468</v>
      </c>
      <c r="C529" s="135" t="s">
        <v>4469</v>
      </c>
      <c r="D529" s="135"/>
      <c r="E529" s="135"/>
      <c r="F529" s="135"/>
      <c r="G529" s="135"/>
      <c r="H529" s="135"/>
      <c r="I529" s="135"/>
      <c r="J529" s="135"/>
      <c r="K529" s="135"/>
      <c r="L529" s="135"/>
      <c r="M529" s="135"/>
      <c r="N529" s="251"/>
    </row>
    <row r="530" spans="2:14" hidden="1" outlineLevel="1" x14ac:dyDescent="0.35">
      <c r="B530" s="134" t="s">
        <v>4470</v>
      </c>
      <c r="C530" s="135" t="s">
        <v>4471</v>
      </c>
      <c r="D530" s="135"/>
      <c r="E530" s="135"/>
      <c r="F530" s="135"/>
      <c r="G530" s="135"/>
      <c r="H530" s="135"/>
      <c r="I530" s="135"/>
      <c r="J530" s="135"/>
      <c r="K530" s="135"/>
      <c r="L530" s="135"/>
      <c r="M530" s="135"/>
      <c r="N530" s="251"/>
    </row>
    <row r="531" spans="2:14" hidden="1" outlineLevel="1" x14ac:dyDescent="0.35">
      <c r="B531" s="134" t="s">
        <v>4472</v>
      </c>
      <c r="C531" s="135" t="s">
        <v>3762</v>
      </c>
      <c r="D531" s="135"/>
      <c r="E531" s="135"/>
      <c r="F531" s="135"/>
      <c r="G531" s="135"/>
      <c r="H531" s="135"/>
      <c r="I531" s="135"/>
      <c r="J531" s="135"/>
      <c r="K531" s="135"/>
      <c r="L531" s="135"/>
      <c r="M531" s="135"/>
      <c r="N531" s="251"/>
    </row>
    <row r="532" spans="2:14" hidden="1" outlineLevel="1" x14ac:dyDescent="0.35">
      <c r="B532" s="134" t="s">
        <v>4473</v>
      </c>
      <c r="C532" s="135" t="s">
        <v>4474</v>
      </c>
      <c r="D532" s="135"/>
      <c r="E532" s="135"/>
      <c r="F532" s="135"/>
      <c r="G532" s="135"/>
      <c r="H532" s="135"/>
      <c r="I532" s="135"/>
      <c r="J532" s="135"/>
      <c r="K532" s="135"/>
      <c r="L532" s="135"/>
      <c r="M532" s="135"/>
      <c r="N532" s="251"/>
    </row>
    <row r="533" spans="2:14" hidden="1" outlineLevel="1" x14ac:dyDescent="0.35">
      <c r="B533" s="134" t="s">
        <v>4475</v>
      </c>
      <c r="C533" s="135" t="s">
        <v>4441</v>
      </c>
      <c r="D533" s="135"/>
      <c r="E533" s="135"/>
      <c r="F533" s="135"/>
      <c r="G533" s="135"/>
      <c r="H533" s="135"/>
      <c r="I533" s="135"/>
      <c r="J533" s="135"/>
      <c r="K533" s="135"/>
      <c r="L533" s="135"/>
      <c r="M533" s="135"/>
      <c r="N533" s="251"/>
    </row>
    <row r="534" spans="2:14" hidden="1" outlineLevel="1" x14ac:dyDescent="0.35">
      <c r="B534" s="134" t="s">
        <v>4476</v>
      </c>
      <c r="C534" s="135" t="s">
        <v>4443</v>
      </c>
      <c r="D534" s="135"/>
      <c r="E534" s="135"/>
      <c r="F534" s="135"/>
      <c r="G534" s="135"/>
      <c r="H534" s="135"/>
      <c r="I534" s="135"/>
      <c r="J534" s="135"/>
      <c r="K534" s="135"/>
      <c r="L534" s="135"/>
      <c r="M534" s="135"/>
      <c r="N534" s="251"/>
    </row>
    <row r="535" spans="2:14" hidden="1" outlineLevel="1" x14ac:dyDescent="0.35">
      <c r="B535" s="134" t="s">
        <v>4477</v>
      </c>
      <c r="C535" s="135" t="s">
        <v>4447</v>
      </c>
      <c r="D535" s="135"/>
      <c r="E535" s="135"/>
      <c r="F535" s="135"/>
      <c r="G535" s="135"/>
      <c r="H535" s="135"/>
      <c r="I535" s="135"/>
      <c r="J535" s="135"/>
      <c r="K535" s="135"/>
      <c r="L535" s="135"/>
      <c r="M535" s="135"/>
      <c r="N535" s="251"/>
    </row>
    <row r="536" spans="2:14" hidden="1" outlineLevel="1" x14ac:dyDescent="0.35">
      <c r="B536" s="134" t="s">
        <v>4478</v>
      </c>
      <c r="C536" s="135" t="s">
        <v>4449</v>
      </c>
      <c r="D536" s="135"/>
      <c r="E536" s="135"/>
      <c r="F536" s="135"/>
      <c r="G536" s="135"/>
      <c r="H536" s="135"/>
      <c r="I536" s="135"/>
      <c r="J536" s="135"/>
      <c r="K536" s="135"/>
      <c r="L536" s="135"/>
      <c r="M536" s="135"/>
      <c r="N536" s="251"/>
    </row>
    <row r="537" spans="2:14" hidden="1" outlineLevel="1" x14ac:dyDescent="0.35">
      <c r="B537" s="134" t="s">
        <v>4479</v>
      </c>
      <c r="C537" s="135" t="s">
        <v>4451</v>
      </c>
      <c r="D537" s="135"/>
      <c r="E537" s="135"/>
      <c r="F537" s="135"/>
      <c r="G537" s="135"/>
      <c r="H537" s="135"/>
      <c r="I537" s="135"/>
      <c r="J537" s="135"/>
      <c r="K537" s="135"/>
      <c r="L537" s="135"/>
      <c r="M537" s="135"/>
      <c r="N537" s="251"/>
    </row>
    <row r="538" spans="2:14" hidden="1" outlineLevel="1" x14ac:dyDescent="0.35">
      <c r="B538" s="134" t="s">
        <v>4480</v>
      </c>
      <c r="C538" s="135" t="s">
        <v>4453</v>
      </c>
      <c r="D538" s="135"/>
      <c r="E538" s="135"/>
      <c r="F538" s="135"/>
      <c r="G538" s="135"/>
      <c r="H538" s="135"/>
      <c r="I538" s="135"/>
      <c r="J538" s="135"/>
      <c r="K538" s="135"/>
      <c r="L538" s="135"/>
      <c r="M538" s="135"/>
      <c r="N538" s="251"/>
    </row>
    <row r="539" spans="2:14" hidden="1" outlineLevel="1" x14ac:dyDescent="0.35">
      <c r="B539" s="134" t="s">
        <v>4481</v>
      </c>
      <c r="C539" s="135" t="s">
        <v>4386</v>
      </c>
      <c r="D539" s="135"/>
      <c r="E539" s="135"/>
      <c r="F539" s="135"/>
      <c r="G539" s="135"/>
      <c r="H539" s="135"/>
      <c r="I539" s="135"/>
      <c r="J539" s="135"/>
      <c r="K539" s="135"/>
      <c r="L539" s="135"/>
      <c r="M539" s="135"/>
      <c r="N539" s="251"/>
    </row>
    <row r="540" spans="2:14" hidden="1" outlineLevel="1" x14ac:dyDescent="0.35">
      <c r="B540" s="134" t="s">
        <v>4482</v>
      </c>
      <c r="C540" s="135" t="s">
        <v>4483</v>
      </c>
      <c r="D540" s="135"/>
      <c r="E540" s="135"/>
      <c r="F540" s="135"/>
      <c r="G540" s="135"/>
      <c r="H540" s="135"/>
      <c r="I540" s="135"/>
      <c r="J540" s="135"/>
      <c r="K540" s="135"/>
      <c r="L540" s="135"/>
      <c r="M540" s="135"/>
      <c r="N540" s="251"/>
    </row>
    <row r="541" spans="2:14" hidden="1" outlineLevel="1" x14ac:dyDescent="0.35">
      <c r="B541" s="134" t="s">
        <v>4484</v>
      </c>
      <c r="C541" s="135" t="s">
        <v>3762</v>
      </c>
      <c r="D541" s="135"/>
      <c r="E541" s="135"/>
      <c r="F541" s="135"/>
      <c r="G541" s="135"/>
      <c r="H541" s="135"/>
      <c r="I541" s="135"/>
      <c r="J541" s="135"/>
      <c r="K541" s="135"/>
      <c r="L541" s="135"/>
      <c r="M541" s="135"/>
      <c r="N541" s="251"/>
    </row>
    <row r="542" spans="2:14" hidden="1" outlineLevel="1" x14ac:dyDescent="0.35">
      <c r="B542" s="134" t="s">
        <v>4485</v>
      </c>
      <c r="C542" s="135" t="s">
        <v>4486</v>
      </c>
      <c r="D542" s="135"/>
      <c r="E542" s="135"/>
      <c r="F542" s="135"/>
      <c r="G542" s="135"/>
      <c r="H542" s="135"/>
      <c r="I542" s="135"/>
      <c r="J542" s="135"/>
      <c r="K542" s="135"/>
      <c r="L542" s="135"/>
      <c r="M542" s="135"/>
      <c r="N542" s="251"/>
    </row>
    <row r="543" spans="2:14" hidden="1" outlineLevel="1" x14ac:dyDescent="0.35">
      <c r="B543" s="134" t="s">
        <v>4487</v>
      </c>
      <c r="C543" s="135" t="s">
        <v>4441</v>
      </c>
      <c r="D543" s="135"/>
      <c r="E543" s="135"/>
      <c r="F543" s="135"/>
      <c r="G543" s="135"/>
      <c r="H543" s="135"/>
      <c r="I543" s="135"/>
      <c r="J543" s="135"/>
      <c r="K543" s="135"/>
      <c r="L543" s="135"/>
      <c r="M543" s="135"/>
      <c r="N543" s="251"/>
    </row>
    <row r="544" spans="2:14" hidden="1" outlineLevel="1" x14ac:dyDescent="0.35">
      <c r="B544" s="134" t="s">
        <v>4488</v>
      </c>
      <c r="C544" s="135" t="s">
        <v>4443</v>
      </c>
      <c r="D544" s="135"/>
      <c r="E544" s="135"/>
      <c r="F544" s="135"/>
      <c r="G544" s="135"/>
      <c r="H544" s="135"/>
      <c r="I544" s="135"/>
      <c r="J544" s="135"/>
      <c r="K544" s="135"/>
      <c r="L544" s="135"/>
      <c r="M544" s="135"/>
      <c r="N544" s="251"/>
    </row>
    <row r="545" spans="2:14" hidden="1" outlineLevel="1" x14ac:dyDescent="0.35">
      <c r="B545" s="134" t="s">
        <v>4489</v>
      </c>
      <c r="C545" s="135" t="s">
        <v>4451</v>
      </c>
      <c r="D545" s="135"/>
      <c r="E545" s="135"/>
      <c r="F545" s="135"/>
      <c r="G545" s="135"/>
      <c r="H545" s="135"/>
      <c r="I545" s="135"/>
      <c r="J545" s="135"/>
      <c r="K545" s="135"/>
      <c r="L545" s="135"/>
      <c r="M545" s="135"/>
      <c r="N545" s="251"/>
    </row>
    <row r="546" spans="2:14" hidden="1" outlineLevel="1" x14ac:dyDescent="0.35">
      <c r="B546" s="134" t="s">
        <v>4490</v>
      </c>
      <c r="C546" s="135" t="s">
        <v>4449</v>
      </c>
      <c r="D546" s="135"/>
      <c r="E546" s="135"/>
      <c r="F546" s="135"/>
      <c r="G546" s="135"/>
      <c r="H546" s="135"/>
      <c r="I546" s="135"/>
      <c r="J546" s="135"/>
      <c r="K546" s="135"/>
      <c r="L546" s="135"/>
      <c r="M546" s="135"/>
      <c r="N546" s="251"/>
    </row>
    <row r="547" spans="2:14" hidden="1" outlineLevel="1" x14ac:dyDescent="0.35">
      <c r="B547" s="134" t="s">
        <v>4491</v>
      </c>
      <c r="C547" s="135" t="s">
        <v>4453</v>
      </c>
      <c r="D547" s="135"/>
      <c r="E547" s="135"/>
      <c r="F547" s="135"/>
      <c r="G547" s="135"/>
      <c r="H547" s="135"/>
      <c r="I547" s="135"/>
      <c r="J547" s="135"/>
      <c r="K547" s="135"/>
      <c r="L547" s="135"/>
      <c r="M547" s="135"/>
      <c r="N547" s="251"/>
    </row>
    <row r="548" spans="2:14" hidden="1" outlineLevel="1" x14ac:dyDescent="0.35">
      <c r="B548" s="134" t="s">
        <v>4492</v>
      </c>
      <c r="C548" s="135" t="s">
        <v>4386</v>
      </c>
      <c r="D548" s="135"/>
      <c r="E548" s="135"/>
      <c r="F548" s="135"/>
      <c r="G548" s="135"/>
      <c r="H548" s="135"/>
      <c r="I548" s="135"/>
      <c r="J548" s="135"/>
      <c r="K548" s="135"/>
      <c r="L548" s="135"/>
      <c r="M548" s="135"/>
      <c r="N548" s="251"/>
    </row>
    <row r="549" spans="2:14" hidden="1" outlineLevel="1" x14ac:dyDescent="0.35">
      <c r="B549" s="134" t="s">
        <v>4493</v>
      </c>
      <c r="C549" s="135" t="s">
        <v>4494</v>
      </c>
      <c r="D549" s="135"/>
      <c r="E549" s="135"/>
      <c r="F549" s="135"/>
      <c r="G549" s="135"/>
      <c r="H549" s="135"/>
      <c r="I549" s="135"/>
      <c r="J549" s="135"/>
      <c r="K549" s="135"/>
      <c r="L549" s="135"/>
      <c r="M549" s="135"/>
      <c r="N549" s="251"/>
    </row>
    <row r="550" spans="2:14" hidden="1" outlineLevel="1" x14ac:dyDescent="0.35">
      <c r="B550" s="134" t="s">
        <v>4495</v>
      </c>
      <c r="C550" s="135" t="s">
        <v>3762</v>
      </c>
      <c r="D550" s="135"/>
      <c r="E550" s="135"/>
      <c r="F550" s="135"/>
      <c r="G550" s="135"/>
      <c r="H550" s="135"/>
      <c r="I550" s="135"/>
      <c r="J550" s="135"/>
      <c r="K550" s="135"/>
      <c r="L550" s="135"/>
      <c r="M550" s="135"/>
      <c r="N550" s="251"/>
    </row>
    <row r="551" spans="2:14" hidden="1" outlineLevel="1" x14ac:dyDescent="0.35">
      <c r="B551" s="134" t="s">
        <v>4496</v>
      </c>
      <c r="C551" s="135" t="s">
        <v>4497</v>
      </c>
      <c r="D551" s="135"/>
      <c r="E551" s="135"/>
      <c r="F551" s="135"/>
      <c r="G551" s="135"/>
      <c r="H551" s="135"/>
      <c r="I551" s="135"/>
      <c r="J551" s="135"/>
      <c r="K551" s="135"/>
      <c r="L551" s="135"/>
      <c r="M551" s="135"/>
      <c r="N551" s="251"/>
    </row>
    <row r="552" spans="2:14" hidden="1" outlineLevel="1" x14ac:dyDescent="0.35">
      <c r="B552" s="134" t="s">
        <v>4498</v>
      </c>
      <c r="C552" s="135" t="s">
        <v>4499</v>
      </c>
      <c r="D552" s="135"/>
      <c r="E552" s="135"/>
      <c r="F552" s="135"/>
      <c r="G552" s="135"/>
      <c r="H552" s="135"/>
      <c r="I552" s="135"/>
      <c r="J552" s="135"/>
      <c r="K552" s="135"/>
      <c r="L552" s="135"/>
      <c r="M552" s="135"/>
      <c r="N552" s="251"/>
    </row>
    <row r="553" spans="2:14" hidden="1" outlineLevel="1" x14ac:dyDescent="0.35">
      <c r="B553" s="134" t="s">
        <v>4500</v>
      </c>
      <c r="C553" s="135" t="s">
        <v>4501</v>
      </c>
      <c r="D553" s="135"/>
      <c r="E553" s="135"/>
      <c r="F553" s="135"/>
      <c r="G553" s="135"/>
      <c r="H553" s="135"/>
      <c r="I553" s="135"/>
      <c r="J553" s="135"/>
      <c r="K553" s="135"/>
      <c r="L553" s="135"/>
      <c r="M553" s="135"/>
      <c r="N553" s="251"/>
    </row>
    <row r="554" spans="2:14" hidden="1" outlineLevel="1" x14ac:dyDescent="0.35">
      <c r="B554" s="134" t="s">
        <v>4502</v>
      </c>
      <c r="C554" s="135" t="s">
        <v>4503</v>
      </c>
      <c r="D554" s="135"/>
      <c r="E554" s="135"/>
      <c r="F554" s="135"/>
      <c r="G554" s="135"/>
      <c r="H554" s="135"/>
      <c r="I554" s="135"/>
      <c r="J554" s="135"/>
      <c r="K554" s="135"/>
      <c r="L554" s="135"/>
      <c r="M554" s="135"/>
      <c r="N554" s="251"/>
    </row>
    <row r="555" spans="2:14" hidden="1" outlineLevel="1" x14ac:dyDescent="0.35">
      <c r="B555" s="134" t="s">
        <v>4504</v>
      </c>
      <c r="C555" s="135" t="s">
        <v>4469</v>
      </c>
      <c r="D555" s="135"/>
      <c r="E555" s="135"/>
      <c r="F555" s="135"/>
      <c r="G555" s="135"/>
      <c r="H555" s="135"/>
      <c r="I555" s="135"/>
      <c r="J555" s="135"/>
      <c r="K555" s="135"/>
      <c r="L555" s="135"/>
      <c r="M555" s="135"/>
      <c r="N555" s="251"/>
    </row>
    <row r="556" spans="2:14" hidden="1" outlineLevel="1" x14ac:dyDescent="0.35">
      <c r="B556" s="134" t="s">
        <v>4505</v>
      </c>
      <c r="C556" s="135" t="s">
        <v>4506</v>
      </c>
      <c r="D556" s="135"/>
      <c r="E556" s="135"/>
      <c r="F556" s="135"/>
      <c r="G556" s="135"/>
      <c r="H556" s="135"/>
      <c r="I556" s="135"/>
      <c r="J556" s="135"/>
      <c r="K556" s="135"/>
      <c r="L556" s="135"/>
      <c r="M556" s="135"/>
      <c r="N556" s="251"/>
    </row>
    <row r="557" spans="2:14" hidden="1" outlineLevel="1" x14ac:dyDescent="0.35">
      <c r="B557" s="134" t="s">
        <v>4507</v>
      </c>
      <c r="C557" s="135" t="s">
        <v>4413</v>
      </c>
      <c r="D557" s="135"/>
      <c r="E557" s="135"/>
      <c r="F557" s="135"/>
      <c r="G557" s="135"/>
      <c r="H557" s="135"/>
      <c r="I557" s="135"/>
      <c r="J557" s="135"/>
      <c r="K557" s="135"/>
      <c r="L557" s="135"/>
      <c r="M557" s="135"/>
      <c r="N557" s="251"/>
    </row>
    <row r="558" spans="2:14" hidden="1" outlineLevel="1" x14ac:dyDescent="0.35">
      <c r="B558" s="134" t="s">
        <v>4508</v>
      </c>
      <c r="C558" s="135" t="s">
        <v>4509</v>
      </c>
      <c r="D558" s="135"/>
      <c r="E558" s="135"/>
      <c r="F558" s="135"/>
      <c r="G558" s="135"/>
      <c r="H558" s="135"/>
      <c r="I558" s="135"/>
      <c r="J558" s="135"/>
      <c r="K558" s="135"/>
      <c r="L558" s="135"/>
      <c r="M558" s="135"/>
      <c r="N558" s="251"/>
    </row>
    <row r="559" spans="2:14" hidden="1" outlineLevel="1" x14ac:dyDescent="0.35">
      <c r="B559" s="134" t="s">
        <v>4510</v>
      </c>
      <c r="C559" s="135" t="s">
        <v>4399</v>
      </c>
      <c r="D559" s="135"/>
      <c r="E559" s="135"/>
      <c r="F559" s="135"/>
      <c r="G559" s="135"/>
      <c r="H559" s="135"/>
      <c r="I559" s="135"/>
      <c r="J559" s="135"/>
      <c r="K559" s="135"/>
      <c r="L559" s="135"/>
      <c r="M559" s="135"/>
      <c r="N559" s="251"/>
    </row>
    <row r="560" spans="2:14" hidden="1" outlineLevel="1" x14ac:dyDescent="0.35">
      <c r="B560" s="134" t="s">
        <v>4511</v>
      </c>
      <c r="C560" s="135" t="s">
        <v>4417</v>
      </c>
      <c r="D560" s="135"/>
      <c r="E560" s="135"/>
      <c r="F560" s="135"/>
      <c r="G560" s="135"/>
      <c r="H560" s="135"/>
      <c r="I560" s="135"/>
      <c r="J560" s="135"/>
      <c r="K560" s="135"/>
      <c r="L560" s="135"/>
      <c r="M560" s="135"/>
      <c r="N560" s="251"/>
    </row>
    <row r="561" spans="2:14" hidden="1" outlineLevel="1" x14ac:dyDescent="0.35">
      <c r="B561" s="134" t="s">
        <v>4512</v>
      </c>
      <c r="C561" s="135" t="s">
        <v>4513</v>
      </c>
      <c r="D561" s="135"/>
      <c r="E561" s="135"/>
      <c r="F561" s="135"/>
      <c r="G561" s="135"/>
      <c r="H561" s="135"/>
      <c r="I561" s="135"/>
      <c r="J561" s="135"/>
      <c r="K561" s="135"/>
      <c r="L561" s="135"/>
      <c r="M561" s="135"/>
      <c r="N561" s="251"/>
    </row>
    <row r="562" spans="2:14" hidden="1" outlineLevel="1" x14ac:dyDescent="0.35">
      <c r="B562" s="134" t="s">
        <v>4514</v>
      </c>
      <c r="C562" s="135" t="s">
        <v>4390</v>
      </c>
      <c r="D562" s="135"/>
      <c r="E562" s="135"/>
      <c r="F562" s="135"/>
      <c r="G562" s="135"/>
      <c r="H562" s="135"/>
      <c r="I562" s="135"/>
      <c r="J562" s="135"/>
      <c r="K562" s="135"/>
      <c r="L562" s="135"/>
      <c r="M562" s="135"/>
      <c r="N562" s="251"/>
    </row>
    <row r="563" spans="2:14" hidden="1" outlineLevel="1" x14ac:dyDescent="0.35">
      <c r="B563" s="134" t="s">
        <v>4515</v>
      </c>
      <c r="C563" s="135" t="s">
        <v>4516</v>
      </c>
      <c r="D563" s="135"/>
      <c r="E563" s="135"/>
      <c r="F563" s="135"/>
      <c r="G563" s="135"/>
      <c r="H563" s="135"/>
      <c r="I563" s="135"/>
      <c r="J563" s="135"/>
      <c r="K563" s="135"/>
      <c r="L563" s="135"/>
      <c r="M563" s="135"/>
      <c r="N563" s="251"/>
    </row>
    <row r="564" spans="2:14" hidden="1" outlineLevel="1" x14ac:dyDescent="0.35">
      <c r="B564" s="134" t="s">
        <v>4517</v>
      </c>
      <c r="C564" s="135" t="s">
        <v>4386</v>
      </c>
      <c r="D564" s="135"/>
      <c r="E564" s="135"/>
      <c r="F564" s="135"/>
      <c r="G564" s="135"/>
      <c r="H564" s="135"/>
      <c r="I564" s="135"/>
      <c r="J564" s="135"/>
      <c r="K564" s="135"/>
      <c r="L564" s="135"/>
      <c r="M564" s="135"/>
      <c r="N564" s="251"/>
    </row>
    <row r="565" spans="2:14" hidden="1" outlineLevel="1" x14ac:dyDescent="0.35">
      <c r="B565" s="134" t="s">
        <v>4518</v>
      </c>
      <c r="C565" s="135" t="s">
        <v>4519</v>
      </c>
      <c r="D565" s="135"/>
      <c r="E565" s="135"/>
      <c r="F565" s="135"/>
      <c r="G565" s="135"/>
      <c r="H565" s="135"/>
      <c r="I565" s="135"/>
      <c r="J565" s="135"/>
      <c r="K565" s="135"/>
      <c r="L565" s="135"/>
      <c r="M565" s="135"/>
      <c r="N565" s="251"/>
    </row>
    <row r="566" spans="2:14" hidden="1" outlineLevel="1" x14ac:dyDescent="0.35">
      <c r="B566" s="134" t="s">
        <v>4520</v>
      </c>
      <c r="C566" s="135" t="s">
        <v>3762</v>
      </c>
      <c r="D566" s="135"/>
      <c r="E566" s="135"/>
      <c r="F566" s="135"/>
      <c r="G566" s="135"/>
      <c r="H566" s="135"/>
      <c r="I566" s="135"/>
      <c r="J566" s="135"/>
      <c r="K566" s="135"/>
      <c r="L566" s="135"/>
      <c r="M566" s="135"/>
      <c r="N566" s="251"/>
    </row>
    <row r="567" spans="2:14" hidden="1" outlineLevel="1" x14ac:dyDescent="0.35">
      <c r="B567" s="134" t="s">
        <v>4521</v>
      </c>
      <c r="C567" s="135" t="s">
        <v>4522</v>
      </c>
      <c r="D567" s="135"/>
      <c r="E567" s="135"/>
      <c r="F567" s="135"/>
      <c r="G567" s="135"/>
      <c r="H567" s="135"/>
      <c r="I567" s="135"/>
      <c r="J567" s="135"/>
      <c r="K567" s="135"/>
      <c r="L567" s="135"/>
      <c r="M567" s="135"/>
      <c r="N567" s="251"/>
    </row>
    <row r="568" spans="2:14" hidden="1" outlineLevel="1" x14ac:dyDescent="0.35">
      <c r="B568" s="134" t="s">
        <v>4523</v>
      </c>
      <c r="C568" s="135" t="s">
        <v>4524</v>
      </c>
      <c r="D568" s="135"/>
      <c r="E568" s="135"/>
      <c r="F568" s="135"/>
      <c r="G568" s="135"/>
      <c r="H568" s="135"/>
      <c r="I568" s="135"/>
      <c r="J568" s="135"/>
      <c r="K568" s="135"/>
      <c r="L568" s="135"/>
      <c r="M568" s="135"/>
      <c r="N568" s="251"/>
    </row>
    <row r="569" spans="2:14" hidden="1" outlineLevel="1" x14ac:dyDescent="0.35">
      <c r="B569" s="134" t="s">
        <v>4525</v>
      </c>
      <c r="C569" s="135" t="s">
        <v>4526</v>
      </c>
      <c r="D569" s="135"/>
      <c r="E569" s="135"/>
      <c r="F569" s="135"/>
      <c r="G569" s="135"/>
      <c r="H569" s="135"/>
      <c r="I569" s="135"/>
      <c r="J569" s="135"/>
      <c r="K569" s="135"/>
      <c r="L569" s="135"/>
      <c r="M569" s="135"/>
      <c r="N569" s="251"/>
    </row>
    <row r="570" spans="2:14" hidden="1" outlineLevel="1" x14ac:dyDescent="0.35">
      <c r="B570" s="134" t="s">
        <v>4527</v>
      </c>
      <c r="C570" s="135" t="s">
        <v>4528</v>
      </c>
      <c r="D570" s="135"/>
      <c r="E570" s="135"/>
      <c r="F570" s="135"/>
      <c r="G570" s="135"/>
      <c r="H570" s="135"/>
      <c r="I570" s="135"/>
      <c r="J570" s="135"/>
      <c r="K570" s="135"/>
      <c r="L570" s="135"/>
      <c r="M570" s="135"/>
      <c r="N570" s="251"/>
    </row>
    <row r="571" spans="2:14" hidden="1" outlineLevel="1" x14ac:dyDescent="0.35">
      <c r="B571" s="134" t="s">
        <v>4529</v>
      </c>
      <c r="C571" s="135" t="s">
        <v>4530</v>
      </c>
      <c r="D571" s="135"/>
      <c r="E571" s="135"/>
      <c r="F571" s="135"/>
      <c r="G571" s="135"/>
      <c r="H571" s="135"/>
      <c r="I571" s="135"/>
      <c r="J571" s="135"/>
      <c r="K571" s="135"/>
      <c r="L571" s="135"/>
      <c r="M571" s="135"/>
      <c r="N571" s="251"/>
    </row>
    <row r="572" spans="2:14" hidden="1" outlineLevel="1" x14ac:dyDescent="0.35">
      <c r="B572" s="134" t="s">
        <v>4531</v>
      </c>
      <c r="C572" s="135" t="s">
        <v>4532</v>
      </c>
      <c r="D572" s="135"/>
      <c r="E572" s="135"/>
      <c r="F572" s="135"/>
      <c r="G572" s="135"/>
      <c r="H572" s="135"/>
      <c r="I572" s="135"/>
      <c r="J572" s="135"/>
      <c r="K572" s="135"/>
      <c r="L572" s="135"/>
      <c r="M572" s="135"/>
      <c r="N572" s="251"/>
    </row>
    <row r="573" spans="2:14" hidden="1" outlineLevel="1" x14ac:dyDescent="0.35">
      <c r="B573" s="134" t="s">
        <v>4533</v>
      </c>
      <c r="C573" s="135" t="s">
        <v>4417</v>
      </c>
      <c r="D573" s="135"/>
      <c r="E573" s="135"/>
      <c r="F573" s="135"/>
      <c r="G573" s="135"/>
      <c r="H573" s="135"/>
      <c r="I573" s="135"/>
      <c r="J573" s="135"/>
      <c r="K573" s="135"/>
      <c r="L573" s="135"/>
      <c r="M573" s="135"/>
      <c r="N573" s="251"/>
    </row>
    <row r="574" spans="2:14" hidden="1" outlineLevel="1" x14ac:dyDescent="0.35">
      <c r="B574" s="134" t="s">
        <v>4534</v>
      </c>
      <c r="C574" s="135" t="s">
        <v>4535</v>
      </c>
      <c r="D574" s="135"/>
      <c r="E574" s="135"/>
      <c r="F574" s="135"/>
      <c r="G574" s="135"/>
      <c r="H574" s="135"/>
      <c r="I574" s="135"/>
      <c r="J574" s="135"/>
      <c r="K574" s="135"/>
      <c r="L574" s="135"/>
      <c r="M574" s="135"/>
      <c r="N574" s="251"/>
    </row>
    <row r="575" spans="2:14" hidden="1" outlineLevel="1" x14ac:dyDescent="0.35">
      <c r="B575" s="134" t="s">
        <v>4536</v>
      </c>
      <c r="C575" s="135" t="s">
        <v>4537</v>
      </c>
      <c r="D575" s="135"/>
      <c r="E575" s="135"/>
      <c r="F575" s="135"/>
      <c r="G575" s="135"/>
      <c r="H575" s="135"/>
      <c r="I575" s="135"/>
      <c r="J575" s="135"/>
      <c r="K575" s="135"/>
      <c r="L575" s="135"/>
      <c r="M575" s="135"/>
      <c r="N575" s="251"/>
    </row>
    <row r="576" spans="2:14" hidden="1" outlineLevel="1" x14ac:dyDescent="0.35">
      <c r="B576" s="134" t="s">
        <v>4538</v>
      </c>
      <c r="C576" s="135" t="s">
        <v>4539</v>
      </c>
      <c r="D576" s="135"/>
      <c r="E576" s="135"/>
      <c r="F576" s="135"/>
      <c r="G576" s="135"/>
      <c r="H576" s="135"/>
      <c r="I576" s="135"/>
      <c r="J576" s="135"/>
      <c r="K576" s="135"/>
      <c r="L576" s="135"/>
      <c r="M576" s="135"/>
      <c r="N576" s="251"/>
    </row>
    <row r="577" spans="2:14" hidden="1" outlineLevel="1" x14ac:dyDescent="0.35">
      <c r="B577" s="134" t="s">
        <v>4540</v>
      </c>
      <c r="C577" s="135" t="s">
        <v>4541</v>
      </c>
      <c r="D577" s="135"/>
      <c r="E577" s="135"/>
      <c r="F577" s="135"/>
      <c r="G577" s="135"/>
      <c r="H577" s="135"/>
      <c r="I577" s="135"/>
      <c r="J577" s="135"/>
      <c r="K577" s="135"/>
      <c r="L577" s="135"/>
      <c r="M577" s="135"/>
      <c r="N577" s="251"/>
    </row>
    <row r="578" spans="2:14" hidden="1" outlineLevel="1" x14ac:dyDescent="0.35">
      <c r="B578" s="134" t="s">
        <v>4542</v>
      </c>
      <c r="C578" s="135" t="s">
        <v>4543</v>
      </c>
      <c r="D578" s="135"/>
      <c r="E578" s="135"/>
      <c r="F578" s="135"/>
      <c r="G578" s="135"/>
      <c r="H578" s="135"/>
      <c r="I578" s="135"/>
      <c r="J578" s="135"/>
      <c r="K578" s="135"/>
      <c r="L578" s="135"/>
      <c r="M578" s="135"/>
      <c r="N578" s="251"/>
    </row>
    <row r="579" spans="2:14" hidden="1" outlineLevel="1" x14ac:dyDescent="0.35">
      <c r="B579" s="134" t="s">
        <v>4544</v>
      </c>
      <c r="C579" s="135" t="s">
        <v>4545</v>
      </c>
      <c r="D579" s="135"/>
      <c r="E579" s="135"/>
      <c r="F579" s="135"/>
      <c r="G579" s="135"/>
      <c r="H579" s="135"/>
      <c r="I579" s="135"/>
      <c r="J579" s="135"/>
      <c r="K579" s="135"/>
      <c r="L579" s="135"/>
      <c r="M579" s="135"/>
      <c r="N579" s="251"/>
    </row>
    <row r="580" spans="2:14" hidden="1" outlineLevel="1" x14ac:dyDescent="0.35">
      <c r="B580" s="134" t="s">
        <v>4546</v>
      </c>
      <c r="C580" s="135" t="s">
        <v>4547</v>
      </c>
      <c r="D580" s="135"/>
      <c r="E580" s="135"/>
      <c r="F580" s="135"/>
      <c r="G580" s="135"/>
      <c r="H580" s="135"/>
      <c r="I580" s="135"/>
      <c r="J580" s="135"/>
      <c r="K580" s="135"/>
      <c r="L580" s="135"/>
      <c r="M580" s="135"/>
      <c r="N580" s="251"/>
    </row>
    <row r="581" spans="2:14" hidden="1" outlineLevel="1" x14ac:dyDescent="0.35">
      <c r="B581" s="134" t="s">
        <v>4548</v>
      </c>
      <c r="C581" s="135" t="s">
        <v>3762</v>
      </c>
      <c r="D581" s="135"/>
      <c r="E581" s="135"/>
      <c r="F581" s="135"/>
      <c r="G581" s="135"/>
      <c r="H581" s="135"/>
      <c r="I581" s="135"/>
      <c r="J581" s="135"/>
      <c r="K581" s="135"/>
      <c r="L581" s="135"/>
      <c r="M581" s="135"/>
      <c r="N581" s="251"/>
    </row>
    <row r="582" spans="2:14" hidden="1" outlineLevel="1" x14ac:dyDescent="0.35">
      <c r="B582" s="134" t="s">
        <v>4549</v>
      </c>
      <c r="C582" s="135" t="s">
        <v>4550</v>
      </c>
      <c r="D582" s="135"/>
      <c r="E582" s="135"/>
      <c r="F582" s="135"/>
      <c r="G582" s="135"/>
      <c r="H582" s="135"/>
      <c r="I582" s="135"/>
      <c r="J582" s="135"/>
      <c r="K582" s="135"/>
      <c r="L582" s="135"/>
      <c r="M582" s="135"/>
      <c r="N582" s="251"/>
    </row>
    <row r="583" spans="2:14" hidden="1" outlineLevel="1" x14ac:dyDescent="0.35">
      <c r="B583" s="134" t="s">
        <v>4551</v>
      </c>
      <c r="C583" s="135" t="s">
        <v>4524</v>
      </c>
      <c r="D583" s="135"/>
      <c r="E583" s="135"/>
      <c r="F583" s="135"/>
      <c r="G583" s="135"/>
      <c r="H583" s="135"/>
      <c r="I583" s="135"/>
      <c r="J583" s="135"/>
      <c r="K583" s="135"/>
      <c r="L583" s="135"/>
      <c r="M583" s="135"/>
      <c r="N583" s="251"/>
    </row>
    <row r="584" spans="2:14" hidden="1" outlineLevel="1" x14ac:dyDescent="0.35">
      <c r="B584" s="134" t="s">
        <v>4552</v>
      </c>
      <c r="C584" s="135" t="s">
        <v>4526</v>
      </c>
      <c r="D584" s="135"/>
      <c r="E584" s="135"/>
      <c r="F584" s="135"/>
      <c r="G584" s="135"/>
      <c r="H584" s="135"/>
      <c r="I584" s="135"/>
      <c r="J584" s="135"/>
      <c r="K584" s="135"/>
      <c r="L584" s="135"/>
      <c r="M584" s="135"/>
      <c r="N584" s="251"/>
    </row>
    <row r="585" spans="2:14" hidden="1" outlineLevel="1" x14ac:dyDescent="0.35">
      <c r="B585" s="134" t="s">
        <v>4553</v>
      </c>
      <c r="C585" s="135" t="s">
        <v>4554</v>
      </c>
      <c r="D585" s="135"/>
      <c r="E585" s="135"/>
      <c r="F585" s="135"/>
      <c r="G585" s="135"/>
      <c r="H585" s="135"/>
      <c r="I585" s="135"/>
      <c r="J585" s="135"/>
      <c r="K585" s="135"/>
      <c r="L585" s="135"/>
      <c r="M585" s="135"/>
      <c r="N585" s="251"/>
    </row>
    <row r="586" spans="2:14" hidden="1" outlineLevel="1" x14ac:dyDescent="0.35">
      <c r="B586" s="134" t="s">
        <v>4555</v>
      </c>
      <c r="C586" s="135" t="s">
        <v>4530</v>
      </c>
      <c r="D586" s="135"/>
      <c r="E586" s="135"/>
      <c r="F586" s="135"/>
      <c r="G586" s="135"/>
      <c r="H586" s="135"/>
      <c r="I586" s="135"/>
      <c r="J586" s="135"/>
      <c r="K586" s="135"/>
      <c r="L586" s="135"/>
      <c r="M586" s="135"/>
      <c r="N586" s="251"/>
    </row>
    <row r="587" spans="2:14" hidden="1" outlineLevel="1" x14ac:dyDescent="0.35">
      <c r="B587" s="134" t="s">
        <v>4556</v>
      </c>
      <c r="C587" s="135" t="s">
        <v>4557</v>
      </c>
      <c r="D587" s="135"/>
      <c r="E587" s="135"/>
      <c r="F587" s="135"/>
      <c r="G587" s="135"/>
      <c r="H587" s="135"/>
      <c r="I587" s="135"/>
      <c r="J587" s="135"/>
      <c r="K587" s="135"/>
      <c r="L587" s="135"/>
      <c r="M587" s="135"/>
      <c r="N587" s="251"/>
    </row>
    <row r="588" spans="2:14" hidden="1" outlineLevel="1" x14ac:dyDescent="0.35">
      <c r="B588" s="134" t="s">
        <v>4558</v>
      </c>
      <c r="C588" s="135" t="s">
        <v>4417</v>
      </c>
      <c r="D588" s="135"/>
      <c r="E588" s="135"/>
      <c r="F588" s="135"/>
      <c r="G588" s="135"/>
      <c r="H588" s="135"/>
      <c r="I588" s="135"/>
      <c r="J588" s="135"/>
      <c r="K588" s="135"/>
      <c r="L588" s="135"/>
      <c r="M588" s="135"/>
      <c r="N588" s="251"/>
    </row>
    <row r="589" spans="2:14" hidden="1" outlineLevel="1" x14ac:dyDescent="0.35">
      <c r="B589" s="134" t="s">
        <v>4559</v>
      </c>
      <c r="C589" s="135" t="s">
        <v>4560</v>
      </c>
      <c r="D589" s="135"/>
      <c r="E589" s="135"/>
      <c r="F589" s="135"/>
      <c r="G589" s="135"/>
      <c r="H589" s="135"/>
      <c r="I589" s="135"/>
      <c r="J589" s="135"/>
      <c r="K589" s="135"/>
      <c r="L589" s="135"/>
      <c r="M589" s="135"/>
      <c r="N589" s="251"/>
    </row>
    <row r="590" spans="2:14" hidden="1" outlineLevel="1" x14ac:dyDescent="0.35">
      <c r="B590" s="134" t="s">
        <v>4561</v>
      </c>
      <c r="C590" s="135" t="s">
        <v>4537</v>
      </c>
      <c r="D590" s="135"/>
      <c r="E590" s="135"/>
      <c r="F590" s="135"/>
      <c r="G590" s="135"/>
      <c r="H590" s="135"/>
      <c r="I590" s="135"/>
      <c r="J590" s="135"/>
      <c r="K590" s="135"/>
      <c r="L590" s="135"/>
      <c r="M590" s="135"/>
      <c r="N590" s="251"/>
    </row>
    <row r="591" spans="2:14" hidden="1" outlineLevel="1" x14ac:dyDescent="0.35">
      <c r="B591" s="134" t="s">
        <v>4562</v>
      </c>
      <c r="C591" s="135" t="s">
        <v>4563</v>
      </c>
      <c r="D591" s="135"/>
      <c r="E591" s="135"/>
      <c r="F591" s="135"/>
      <c r="G591" s="135"/>
      <c r="H591" s="135"/>
      <c r="I591" s="135"/>
      <c r="J591" s="135"/>
      <c r="K591" s="135"/>
      <c r="L591" s="135"/>
      <c r="M591" s="135"/>
      <c r="N591" s="251"/>
    </row>
    <row r="592" spans="2:14" hidden="1" outlineLevel="1" x14ac:dyDescent="0.35">
      <c r="B592" s="134" t="s">
        <v>4564</v>
      </c>
      <c r="C592" s="135" t="s">
        <v>4541</v>
      </c>
      <c r="D592" s="135"/>
      <c r="E592" s="135"/>
      <c r="F592" s="135"/>
      <c r="G592" s="135"/>
      <c r="H592" s="135"/>
      <c r="I592" s="135"/>
      <c r="J592" s="135"/>
      <c r="K592" s="135"/>
      <c r="L592" s="135"/>
      <c r="M592" s="135"/>
      <c r="N592" s="251"/>
    </row>
    <row r="593" spans="2:14" hidden="1" outlineLevel="1" x14ac:dyDescent="0.35">
      <c r="B593" s="134" t="s">
        <v>4565</v>
      </c>
      <c r="C593" s="135" t="s">
        <v>4566</v>
      </c>
      <c r="D593" s="135"/>
      <c r="E593" s="135"/>
      <c r="F593" s="135"/>
      <c r="G593" s="135"/>
      <c r="H593" s="135"/>
      <c r="I593" s="135"/>
      <c r="J593" s="135"/>
      <c r="K593" s="135"/>
      <c r="L593" s="135"/>
      <c r="M593" s="135"/>
      <c r="N593" s="251"/>
    </row>
    <row r="594" spans="2:14" hidden="1" outlineLevel="1" x14ac:dyDescent="0.35">
      <c r="B594" s="134" t="s">
        <v>4567</v>
      </c>
      <c r="C594" s="135" t="s">
        <v>4545</v>
      </c>
      <c r="D594" s="135"/>
      <c r="E594" s="135"/>
      <c r="F594" s="135"/>
      <c r="G594" s="135"/>
      <c r="H594" s="135"/>
      <c r="I594" s="135"/>
      <c r="J594" s="135"/>
      <c r="K594" s="135"/>
      <c r="L594" s="135"/>
      <c r="M594" s="135"/>
      <c r="N594" s="251"/>
    </row>
    <row r="595" spans="2:14" hidden="1" outlineLevel="1" x14ac:dyDescent="0.35">
      <c r="B595" s="134" t="s">
        <v>4568</v>
      </c>
      <c r="C595" s="135" t="s">
        <v>4569</v>
      </c>
      <c r="D595" s="135"/>
      <c r="E595" s="135"/>
      <c r="F595" s="135"/>
      <c r="G595" s="135"/>
      <c r="H595" s="135"/>
      <c r="I595" s="135"/>
      <c r="J595" s="135"/>
      <c r="K595" s="135"/>
      <c r="L595" s="135"/>
      <c r="M595" s="135"/>
      <c r="N595" s="251"/>
    </row>
    <row r="596" spans="2:14" hidden="1" outlineLevel="1" x14ac:dyDescent="0.35">
      <c r="B596" s="134" t="s">
        <v>4570</v>
      </c>
      <c r="C596" s="135" t="s">
        <v>3762</v>
      </c>
      <c r="D596" s="135"/>
      <c r="E596" s="135"/>
      <c r="F596" s="135"/>
      <c r="G596" s="135"/>
      <c r="H596" s="135"/>
      <c r="I596" s="135"/>
      <c r="J596" s="135"/>
      <c r="K596" s="135"/>
      <c r="L596" s="135"/>
      <c r="M596" s="135"/>
      <c r="N596" s="251"/>
    </row>
    <row r="597" spans="2:14" hidden="1" outlineLevel="1" x14ac:dyDescent="0.35">
      <c r="B597" s="134" t="s">
        <v>4571</v>
      </c>
      <c r="C597" s="135" t="s">
        <v>4572</v>
      </c>
      <c r="D597" s="135"/>
      <c r="E597" s="135"/>
      <c r="F597" s="135"/>
      <c r="G597" s="135"/>
      <c r="H597" s="135"/>
      <c r="I597" s="135"/>
      <c r="J597" s="135"/>
      <c r="K597" s="135"/>
      <c r="L597" s="135"/>
      <c r="M597" s="135"/>
      <c r="N597" s="251"/>
    </row>
    <row r="598" spans="2:14" hidden="1" outlineLevel="1" x14ac:dyDescent="0.35">
      <c r="B598" s="134" t="s">
        <v>4573</v>
      </c>
      <c r="C598" s="135" t="s">
        <v>4574</v>
      </c>
      <c r="D598" s="135"/>
      <c r="E598" s="135"/>
      <c r="F598" s="135"/>
      <c r="G598" s="135"/>
      <c r="H598" s="135"/>
      <c r="I598" s="135"/>
      <c r="J598" s="135"/>
      <c r="K598" s="135"/>
      <c r="L598" s="135"/>
      <c r="M598" s="135"/>
      <c r="N598" s="251"/>
    </row>
    <row r="599" spans="2:14" hidden="1" outlineLevel="1" x14ac:dyDescent="0.35">
      <c r="B599" s="134" t="s">
        <v>4575</v>
      </c>
      <c r="C599" s="135" t="s">
        <v>4499</v>
      </c>
      <c r="D599" s="135"/>
      <c r="E599" s="135"/>
      <c r="F599" s="135"/>
      <c r="G599" s="135"/>
      <c r="H599" s="135"/>
      <c r="I599" s="135"/>
      <c r="J599" s="135"/>
      <c r="K599" s="135"/>
      <c r="L599" s="135"/>
      <c r="M599" s="135"/>
      <c r="N599" s="251"/>
    </row>
    <row r="600" spans="2:14" hidden="1" outlineLevel="1" x14ac:dyDescent="0.35">
      <c r="B600" s="134" t="s">
        <v>4576</v>
      </c>
      <c r="C600" s="135" t="s">
        <v>4577</v>
      </c>
      <c r="D600" s="135"/>
      <c r="E600" s="135"/>
      <c r="F600" s="135"/>
      <c r="G600" s="135"/>
      <c r="H600" s="135"/>
      <c r="I600" s="135"/>
      <c r="J600" s="135"/>
      <c r="K600" s="135"/>
      <c r="L600" s="135"/>
      <c r="M600" s="135"/>
      <c r="N600" s="251"/>
    </row>
    <row r="601" spans="2:14" hidden="1" outlineLevel="1" x14ac:dyDescent="0.35">
      <c r="B601" s="134" t="s">
        <v>4578</v>
      </c>
      <c r="C601" s="135" t="s">
        <v>4579</v>
      </c>
      <c r="D601" s="135"/>
      <c r="E601" s="135"/>
      <c r="F601" s="135"/>
      <c r="G601" s="135"/>
      <c r="H601" s="135"/>
      <c r="I601" s="135"/>
      <c r="J601" s="135"/>
      <c r="K601" s="135"/>
      <c r="L601" s="135"/>
      <c r="M601" s="135"/>
      <c r="N601" s="251"/>
    </row>
    <row r="602" spans="2:14" hidden="1" outlineLevel="1" x14ac:dyDescent="0.35">
      <c r="B602" s="134" t="s">
        <v>4580</v>
      </c>
      <c r="C602" s="135" t="s">
        <v>4581</v>
      </c>
      <c r="D602" s="135"/>
      <c r="E602" s="135"/>
      <c r="F602" s="135"/>
      <c r="G602" s="135"/>
      <c r="H602" s="135"/>
      <c r="I602" s="135"/>
      <c r="J602" s="135"/>
      <c r="K602" s="135"/>
      <c r="L602" s="135"/>
      <c r="M602" s="135"/>
      <c r="N602" s="251"/>
    </row>
    <row r="603" spans="2:14" hidden="1" outlineLevel="1" x14ac:dyDescent="0.35">
      <c r="B603" s="134" t="s">
        <v>4582</v>
      </c>
      <c r="C603" s="135" t="s">
        <v>4583</v>
      </c>
      <c r="D603" s="135"/>
      <c r="E603" s="135"/>
      <c r="F603" s="135"/>
      <c r="G603" s="135"/>
      <c r="H603" s="135"/>
      <c r="I603" s="135"/>
      <c r="J603" s="135"/>
      <c r="K603" s="135"/>
      <c r="L603" s="135"/>
      <c r="M603" s="135"/>
      <c r="N603" s="251"/>
    </row>
    <row r="604" spans="2:14" hidden="1" outlineLevel="1" x14ac:dyDescent="0.35">
      <c r="B604" s="134" t="s">
        <v>4584</v>
      </c>
      <c r="C604" s="135" t="s">
        <v>4585</v>
      </c>
      <c r="D604" s="135"/>
      <c r="E604" s="135"/>
      <c r="F604" s="135"/>
      <c r="G604" s="135"/>
      <c r="H604" s="135"/>
      <c r="I604" s="135"/>
      <c r="J604" s="135"/>
      <c r="K604" s="135"/>
      <c r="L604" s="135"/>
      <c r="M604" s="135"/>
      <c r="N604" s="251"/>
    </row>
    <row r="605" spans="2:14" hidden="1" outlineLevel="1" x14ac:dyDescent="0.35">
      <c r="B605" s="134" t="s">
        <v>4586</v>
      </c>
      <c r="C605" s="135" t="s">
        <v>4587</v>
      </c>
      <c r="D605" s="135"/>
      <c r="E605" s="135"/>
      <c r="F605" s="135"/>
      <c r="G605" s="135"/>
      <c r="H605" s="135"/>
      <c r="I605" s="135"/>
      <c r="J605" s="135"/>
      <c r="K605" s="135"/>
      <c r="L605" s="135"/>
      <c r="M605" s="135"/>
      <c r="N605" s="251"/>
    </row>
    <row r="606" spans="2:14" hidden="1" outlineLevel="1" x14ac:dyDescent="0.35">
      <c r="B606" s="134" t="s">
        <v>4588</v>
      </c>
      <c r="C606" s="135" t="s">
        <v>4380</v>
      </c>
      <c r="D606" s="135"/>
      <c r="E606" s="135"/>
      <c r="F606" s="135"/>
      <c r="G606" s="135"/>
      <c r="H606" s="135"/>
      <c r="I606" s="135"/>
      <c r="J606" s="135"/>
      <c r="K606" s="135"/>
      <c r="L606" s="135"/>
      <c r="M606" s="135"/>
      <c r="N606" s="251"/>
    </row>
    <row r="607" spans="2:14" hidden="1" outlineLevel="1" x14ac:dyDescent="0.35">
      <c r="B607" s="134" t="s">
        <v>4589</v>
      </c>
      <c r="C607" s="135" t="s">
        <v>4590</v>
      </c>
      <c r="D607" s="135"/>
      <c r="E607" s="135"/>
      <c r="F607" s="135"/>
      <c r="G607" s="135"/>
      <c r="H607" s="135"/>
      <c r="I607" s="135"/>
      <c r="J607" s="135"/>
      <c r="K607" s="135"/>
      <c r="L607" s="135"/>
      <c r="M607" s="135"/>
      <c r="N607" s="251"/>
    </row>
    <row r="608" spans="2:14" hidden="1" outlineLevel="1" x14ac:dyDescent="0.35">
      <c r="B608" s="134" t="s">
        <v>4591</v>
      </c>
      <c r="C608" s="135" t="s">
        <v>4390</v>
      </c>
      <c r="D608" s="135"/>
      <c r="E608" s="135"/>
      <c r="F608" s="135"/>
      <c r="G608" s="135"/>
      <c r="H608" s="135"/>
      <c r="I608" s="135"/>
      <c r="J608" s="135"/>
      <c r="K608" s="135"/>
      <c r="L608" s="135"/>
      <c r="M608" s="135"/>
      <c r="N608" s="251"/>
    </row>
    <row r="609" spans="2:14" hidden="1" outlineLevel="1" x14ac:dyDescent="0.35">
      <c r="B609" s="134" t="s">
        <v>4592</v>
      </c>
      <c r="C609" s="135" t="s">
        <v>4593</v>
      </c>
      <c r="D609" s="135"/>
      <c r="E609" s="135"/>
      <c r="F609" s="135"/>
      <c r="G609" s="135"/>
      <c r="H609" s="135"/>
      <c r="I609" s="135"/>
      <c r="J609" s="135"/>
      <c r="K609" s="135"/>
      <c r="L609" s="135"/>
      <c r="M609" s="135"/>
      <c r="N609" s="251"/>
    </row>
    <row r="610" spans="2:14" hidden="1" outlineLevel="1" x14ac:dyDescent="0.35">
      <c r="B610" s="134" t="s">
        <v>4594</v>
      </c>
      <c r="C610" s="135" t="s">
        <v>4595</v>
      </c>
      <c r="D610" s="135"/>
      <c r="E610" s="135"/>
      <c r="F610" s="135"/>
      <c r="G610" s="135"/>
      <c r="H610" s="135"/>
      <c r="I610" s="135"/>
      <c r="J610" s="135"/>
      <c r="K610" s="135"/>
      <c r="L610" s="135"/>
      <c r="M610" s="135"/>
      <c r="N610" s="251"/>
    </row>
    <row r="611" spans="2:14" hidden="1" outlineLevel="1" x14ac:dyDescent="0.35">
      <c r="B611" s="134" t="s">
        <v>4596</v>
      </c>
      <c r="C611" s="135" t="s">
        <v>4597</v>
      </c>
      <c r="D611" s="135"/>
      <c r="E611" s="135"/>
      <c r="F611" s="135"/>
      <c r="G611" s="135"/>
      <c r="H611" s="135"/>
      <c r="I611" s="135"/>
      <c r="J611" s="135"/>
      <c r="K611" s="135"/>
      <c r="L611" s="135"/>
      <c r="M611" s="135"/>
      <c r="N611" s="251"/>
    </row>
    <row r="612" spans="2:14" hidden="1" outlineLevel="1" x14ac:dyDescent="0.35">
      <c r="B612" s="134" t="s">
        <v>4598</v>
      </c>
      <c r="C612" s="135" t="s">
        <v>3762</v>
      </c>
      <c r="D612" s="135"/>
      <c r="E612" s="135"/>
      <c r="F612" s="135"/>
      <c r="G612" s="135"/>
      <c r="H612" s="135"/>
      <c r="I612" s="135"/>
      <c r="J612" s="135"/>
      <c r="K612" s="135"/>
      <c r="L612" s="135"/>
      <c r="M612" s="135"/>
      <c r="N612" s="251"/>
    </row>
    <row r="613" spans="2:14" hidden="1" outlineLevel="1" x14ac:dyDescent="0.35">
      <c r="B613" s="134" t="s">
        <v>4599</v>
      </c>
      <c r="C613" s="135" t="s">
        <v>4600</v>
      </c>
      <c r="D613" s="135"/>
      <c r="E613" s="135"/>
      <c r="F613" s="135"/>
      <c r="G613" s="135"/>
      <c r="H613" s="135"/>
      <c r="I613" s="135"/>
      <c r="J613" s="135"/>
      <c r="K613" s="135"/>
      <c r="L613" s="135"/>
      <c r="M613" s="135"/>
      <c r="N613" s="251"/>
    </row>
    <row r="614" spans="2:14" hidden="1" outlineLevel="1" x14ac:dyDescent="0.35">
      <c r="B614" s="134" t="s">
        <v>4601</v>
      </c>
      <c r="C614" s="135" t="s">
        <v>4602</v>
      </c>
      <c r="D614" s="135"/>
      <c r="E614" s="135"/>
      <c r="F614" s="135"/>
      <c r="G614" s="135"/>
      <c r="H614" s="135"/>
      <c r="I614" s="135"/>
      <c r="J614" s="135"/>
      <c r="K614" s="135"/>
      <c r="L614" s="135"/>
      <c r="M614" s="135"/>
      <c r="N614" s="251"/>
    </row>
    <row r="615" spans="2:14" hidden="1" outlineLevel="1" x14ac:dyDescent="0.35">
      <c r="B615" s="134" t="s">
        <v>4603</v>
      </c>
      <c r="C615" s="135" t="s">
        <v>4499</v>
      </c>
      <c r="D615" s="135"/>
      <c r="E615" s="135"/>
      <c r="F615" s="135"/>
      <c r="G615" s="135"/>
      <c r="H615" s="135"/>
      <c r="I615" s="135"/>
      <c r="J615" s="135"/>
      <c r="K615" s="135"/>
      <c r="L615" s="135"/>
      <c r="M615" s="135"/>
      <c r="N615" s="251"/>
    </row>
    <row r="616" spans="2:14" hidden="1" outlineLevel="1" x14ac:dyDescent="0.35">
      <c r="B616" s="134" t="s">
        <v>4604</v>
      </c>
      <c r="C616" s="135" t="s">
        <v>4453</v>
      </c>
      <c r="D616" s="135"/>
      <c r="E616" s="135"/>
      <c r="F616" s="135"/>
      <c r="G616" s="135"/>
      <c r="H616" s="135"/>
      <c r="I616" s="135"/>
      <c r="J616" s="135"/>
      <c r="K616" s="135"/>
      <c r="L616" s="135"/>
      <c r="M616" s="135"/>
      <c r="N616" s="251"/>
    </row>
    <row r="617" spans="2:14" hidden="1" outlineLevel="1" x14ac:dyDescent="0.35">
      <c r="B617" s="134" t="s">
        <v>4605</v>
      </c>
      <c r="C617" s="135" t="s">
        <v>4606</v>
      </c>
      <c r="D617" s="135"/>
      <c r="E617" s="135"/>
      <c r="F617" s="135"/>
      <c r="G617" s="135"/>
      <c r="H617" s="135"/>
      <c r="I617" s="135"/>
      <c r="J617" s="135"/>
      <c r="K617" s="135"/>
      <c r="L617" s="135"/>
      <c r="M617" s="135"/>
      <c r="N617" s="251"/>
    </row>
    <row r="618" spans="2:14" hidden="1" outlineLevel="1" x14ac:dyDescent="0.35">
      <c r="B618" s="134" t="s">
        <v>4607</v>
      </c>
      <c r="C618" s="135" t="s">
        <v>4608</v>
      </c>
      <c r="D618" s="135"/>
      <c r="E618" s="135"/>
      <c r="F618" s="135"/>
      <c r="G618" s="135"/>
      <c r="H618" s="135"/>
      <c r="I618" s="135"/>
      <c r="J618" s="135"/>
      <c r="K618" s="135"/>
      <c r="L618" s="135"/>
      <c r="M618" s="135"/>
      <c r="N618" s="251"/>
    </row>
    <row r="619" spans="2:14" hidden="1" outlineLevel="1" x14ac:dyDescent="0.35">
      <c r="B619" s="134" t="s">
        <v>4609</v>
      </c>
      <c r="C619" s="135" t="s">
        <v>4380</v>
      </c>
      <c r="D619" s="135"/>
      <c r="E619" s="135"/>
      <c r="F619" s="135"/>
      <c r="G619" s="135"/>
      <c r="H619" s="135"/>
      <c r="I619" s="135"/>
      <c r="J619" s="135"/>
      <c r="K619" s="135"/>
      <c r="L619" s="135"/>
      <c r="M619" s="135"/>
      <c r="N619" s="251"/>
    </row>
    <row r="620" spans="2:14" hidden="1" outlineLevel="1" x14ac:dyDescent="0.35">
      <c r="B620" s="134" t="s">
        <v>4610</v>
      </c>
      <c r="C620" s="135" t="s">
        <v>4611</v>
      </c>
      <c r="D620" s="135"/>
      <c r="E620" s="135"/>
      <c r="F620" s="135"/>
      <c r="G620" s="135"/>
      <c r="H620" s="135"/>
      <c r="I620" s="135"/>
      <c r="J620" s="135"/>
      <c r="K620" s="135"/>
      <c r="L620" s="135"/>
      <c r="M620" s="135"/>
      <c r="N620" s="251"/>
    </row>
    <row r="621" spans="2:14" hidden="1" outlineLevel="1" x14ac:dyDescent="0.35">
      <c r="B621" s="134" t="s">
        <v>4612</v>
      </c>
      <c r="C621" s="135" t="s">
        <v>4613</v>
      </c>
      <c r="D621" s="135"/>
      <c r="E621" s="135"/>
      <c r="F621" s="135"/>
      <c r="G621" s="135"/>
      <c r="H621" s="135"/>
      <c r="I621" s="135"/>
      <c r="J621" s="135"/>
      <c r="K621" s="135"/>
      <c r="L621" s="135"/>
      <c r="M621" s="135"/>
      <c r="N621" s="251"/>
    </row>
    <row r="622" spans="2:14" hidden="1" outlineLevel="1" x14ac:dyDescent="0.35">
      <c r="B622" s="134" t="s">
        <v>4614</v>
      </c>
      <c r="C622" s="135" t="s">
        <v>4615</v>
      </c>
      <c r="D622" s="135"/>
      <c r="E622" s="135"/>
      <c r="F622" s="135"/>
      <c r="G622" s="135"/>
      <c r="H622" s="135"/>
      <c r="I622" s="135"/>
      <c r="J622" s="135"/>
      <c r="K622" s="135"/>
      <c r="L622" s="135"/>
      <c r="M622" s="135"/>
      <c r="N622" s="251"/>
    </row>
    <row r="623" spans="2:14" hidden="1" outlineLevel="1" x14ac:dyDescent="0.35">
      <c r="B623" s="134" t="s">
        <v>4616</v>
      </c>
      <c r="C623" s="135" t="s">
        <v>3822</v>
      </c>
      <c r="D623" s="135"/>
      <c r="E623" s="135"/>
      <c r="F623" s="135"/>
      <c r="G623" s="135"/>
      <c r="H623" s="135"/>
      <c r="I623" s="135"/>
      <c r="J623" s="135"/>
      <c r="K623" s="135"/>
      <c r="L623" s="135"/>
      <c r="M623" s="135"/>
      <c r="N623" s="251"/>
    </row>
    <row r="624" spans="2:14" hidden="1" outlineLevel="1" x14ac:dyDescent="0.35">
      <c r="B624" s="134" t="s">
        <v>4617</v>
      </c>
      <c r="C624" s="135" t="s">
        <v>3762</v>
      </c>
      <c r="D624" s="135"/>
      <c r="E624" s="135"/>
      <c r="F624" s="135"/>
      <c r="G624" s="135"/>
      <c r="H624" s="135"/>
      <c r="I624" s="135"/>
      <c r="J624" s="135"/>
      <c r="K624" s="135"/>
      <c r="L624" s="135"/>
      <c r="M624" s="135"/>
      <c r="N624" s="251"/>
    </row>
    <row r="625" spans="2:14" hidden="1" outlineLevel="1" x14ac:dyDescent="0.35">
      <c r="B625" s="134" t="s">
        <v>4618</v>
      </c>
      <c r="C625" s="135" t="s">
        <v>4619</v>
      </c>
      <c r="D625" s="135"/>
      <c r="E625" s="135"/>
      <c r="F625" s="135"/>
      <c r="G625" s="135"/>
      <c r="H625" s="135"/>
      <c r="I625" s="135"/>
      <c r="J625" s="135"/>
      <c r="K625" s="135"/>
      <c r="L625" s="135"/>
      <c r="M625" s="135"/>
      <c r="N625" s="251"/>
    </row>
    <row r="626" spans="2:14" hidden="1" outlineLevel="1" x14ac:dyDescent="0.35">
      <c r="B626" s="134" t="s">
        <v>4620</v>
      </c>
      <c r="C626" s="135" t="s">
        <v>4621</v>
      </c>
      <c r="D626" s="135"/>
      <c r="E626" s="135"/>
      <c r="F626" s="135"/>
      <c r="G626" s="135"/>
      <c r="H626" s="135"/>
      <c r="I626" s="135"/>
      <c r="J626" s="135"/>
      <c r="K626" s="135"/>
      <c r="L626" s="135"/>
      <c r="M626" s="135"/>
      <c r="N626" s="251"/>
    </row>
    <row r="627" spans="2:14" hidden="1" outlineLevel="1" x14ac:dyDescent="0.35">
      <c r="B627" s="134" t="s">
        <v>4622</v>
      </c>
      <c r="C627" s="135" t="s">
        <v>4623</v>
      </c>
      <c r="D627" s="135"/>
      <c r="E627" s="135"/>
      <c r="F627" s="135"/>
      <c r="G627" s="135"/>
      <c r="H627" s="135"/>
      <c r="I627" s="135"/>
      <c r="J627" s="135"/>
      <c r="K627" s="135"/>
      <c r="L627" s="135"/>
      <c r="M627" s="135"/>
      <c r="N627" s="251"/>
    </row>
    <row r="628" spans="2:14" hidden="1" outlineLevel="1" x14ac:dyDescent="0.35">
      <c r="B628" s="134" t="s">
        <v>4624</v>
      </c>
      <c r="C628" s="135" t="s">
        <v>4625</v>
      </c>
      <c r="D628" s="135"/>
      <c r="E628" s="135"/>
      <c r="F628" s="135"/>
      <c r="G628" s="135"/>
      <c r="H628" s="135"/>
      <c r="I628" s="135"/>
      <c r="J628" s="135"/>
      <c r="K628" s="135"/>
      <c r="L628" s="135"/>
      <c r="M628" s="135"/>
      <c r="N628" s="251"/>
    </row>
    <row r="629" spans="2:14" hidden="1" outlineLevel="1" x14ac:dyDescent="0.35">
      <c r="B629" s="134" t="s">
        <v>4626</v>
      </c>
      <c r="C629" s="135" t="s">
        <v>4453</v>
      </c>
      <c r="D629" s="135"/>
      <c r="E629" s="135"/>
      <c r="F629" s="135"/>
      <c r="G629" s="135"/>
      <c r="H629" s="135"/>
      <c r="I629" s="135"/>
      <c r="J629" s="135"/>
      <c r="K629" s="135"/>
      <c r="L629" s="135"/>
      <c r="M629" s="135"/>
      <c r="N629" s="251"/>
    </row>
    <row r="630" spans="2:14" hidden="1" outlineLevel="1" x14ac:dyDescent="0.35">
      <c r="B630" s="134" t="s">
        <v>4627</v>
      </c>
      <c r="C630" s="135" t="s">
        <v>4628</v>
      </c>
      <c r="D630" s="135"/>
      <c r="E630" s="135"/>
      <c r="F630" s="135"/>
      <c r="G630" s="135"/>
      <c r="H630" s="135"/>
      <c r="I630" s="135"/>
      <c r="J630" s="135"/>
      <c r="K630" s="135"/>
      <c r="L630" s="135"/>
      <c r="M630" s="135"/>
      <c r="N630" s="251"/>
    </row>
    <row r="631" spans="2:14" hidden="1" outlineLevel="1" x14ac:dyDescent="0.35">
      <c r="B631" s="134" t="s">
        <v>4629</v>
      </c>
      <c r="C631" s="135" t="s">
        <v>4630</v>
      </c>
      <c r="D631" s="135"/>
      <c r="E631" s="135"/>
      <c r="F631" s="135"/>
      <c r="G631" s="135"/>
      <c r="H631" s="135"/>
      <c r="I631" s="135"/>
      <c r="J631" s="135"/>
      <c r="K631" s="135"/>
      <c r="L631" s="135"/>
      <c r="M631" s="135"/>
      <c r="N631" s="251"/>
    </row>
    <row r="632" spans="2:14" hidden="1" outlineLevel="1" x14ac:dyDescent="0.35">
      <c r="B632" s="134" t="s">
        <v>4631</v>
      </c>
      <c r="C632" s="135" t="s">
        <v>4632</v>
      </c>
      <c r="D632" s="135"/>
      <c r="E632" s="135"/>
      <c r="F632" s="135"/>
      <c r="G632" s="135"/>
      <c r="H632" s="135"/>
      <c r="I632" s="135"/>
      <c r="J632" s="135"/>
      <c r="K632" s="135"/>
      <c r="L632" s="135"/>
      <c r="M632" s="135"/>
      <c r="N632" s="251"/>
    </row>
    <row r="633" spans="2:14" hidden="1" outlineLevel="1" x14ac:dyDescent="0.35">
      <c r="B633" s="134" t="s">
        <v>4633</v>
      </c>
      <c r="C633" s="135" t="s">
        <v>4380</v>
      </c>
      <c r="D633" s="135"/>
      <c r="E633" s="135"/>
      <c r="F633" s="135"/>
      <c r="G633" s="135"/>
      <c r="H633" s="135"/>
      <c r="I633" s="135"/>
      <c r="J633" s="135"/>
      <c r="K633" s="135"/>
      <c r="L633" s="135"/>
      <c r="M633" s="135"/>
      <c r="N633" s="251"/>
    </row>
    <row r="634" spans="2:14" hidden="1" outlineLevel="1" x14ac:dyDescent="0.35">
      <c r="B634" s="134" t="s">
        <v>4634</v>
      </c>
      <c r="C634" s="135" t="s">
        <v>4635</v>
      </c>
      <c r="D634" s="135"/>
      <c r="E634" s="135"/>
      <c r="F634" s="135"/>
      <c r="G634" s="135"/>
      <c r="H634" s="135"/>
      <c r="I634" s="135"/>
      <c r="J634" s="135"/>
      <c r="K634" s="135"/>
      <c r="L634" s="135"/>
      <c r="M634" s="135"/>
      <c r="N634" s="251"/>
    </row>
    <row r="635" spans="2:14" hidden="1" outlineLevel="1" x14ac:dyDescent="0.35">
      <c r="B635" s="134" t="s">
        <v>4636</v>
      </c>
      <c r="C635" s="135" t="s">
        <v>4637</v>
      </c>
      <c r="D635" s="135"/>
      <c r="E635" s="135"/>
      <c r="F635" s="135"/>
      <c r="G635" s="135"/>
      <c r="H635" s="135"/>
      <c r="I635" s="135"/>
      <c r="J635" s="135"/>
      <c r="K635" s="135"/>
      <c r="L635" s="135"/>
      <c r="M635" s="135"/>
      <c r="N635" s="251"/>
    </row>
    <row r="636" spans="2:14" hidden="1" outlineLevel="1" x14ac:dyDescent="0.35">
      <c r="B636" s="134" t="s">
        <v>4638</v>
      </c>
      <c r="C636" s="135" t="s">
        <v>3762</v>
      </c>
      <c r="D636" s="135"/>
      <c r="E636" s="135"/>
      <c r="F636" s="135"/>
      <c r="G636" s="135"/>
      <c r="H636" s="135"/>
      <c r="I636" s="135"/>
      <c r="J636" s="135"/>
      <c r="K636" s="135"/>
      <c r="L636" s="135"/>
      <c r="M636" s="135"/>
      <c r="N636" s="251"/>
    </row>
    <row r="637" spans="2:14" hidden="1" outlineLevel="1" x14ac:dyDescent="0.35">
      <c r="B637" s="134" t="s">
        <v>4639</v>
      </c>
      <c r="C637" s="135" t="s">
        <v>4640</v>
      </c>
      <c r="D637" s="135"/>
      <c r="E637" s="135"/>
      <c r="F637" s="135"/>
      <c r="G637" s="135"/>
      <c r="H637" s="135"/>
      <c r="I637" s="135"/>
      <c r="J637" s="135"/>
      <c r="K637" s="135"/>
      <c r="L637" s="135"/>
      <c r="M637" s="135"/>
      <c r="N637" s="251"/>
    </row>
    <row r="638" spans="2:14" hidden="1" outlineLevel="1" x14ac:dyDescent="0.35">
      <c r="B638" s="134" t="s">
        <v>4641</v>
      </c>
      <c r="C638" s="135" t="s">
        <v>4642</v>
      </c>
      <c r="D638" s="135"/>
      <c r="E638" s="135"/>
      <c r="F638" s="135"/>
      <c r="G638" s="135"/>
      <c r="H638" s="135"/>
      <c r="I638" s="135"/>
      <c r="J638" s="135"/>
      <c r="K638" s="135"/>
      <c r="L638" s="135"/>
      <c r="M638" s="135"/>
      <c r="N638" s="251"/>
    </row>
    <row r="639" spans="2:14" hidden="1" outlineLevel="1" x14ac:dyDescent="0.35">
      <c r="B639" s="134">
        <v>11</v>
      </c>
      <c r="C639" s="135" t="s">
        <v>4643</v>
      </c>
      <c r="D639" s="135"/>
      <c r="E639" s="135"/>
      <c r="F639" s="135"/>
      <c r="G639" s="135"/>
      <c r="H639" s="135"/>
      <c r="I639" s="135"/>
      <c r="J639" s="135"/>
      <c r="K639" s="135"/>
      <c r="L639" s="135"/>
      <c r="M639" s="135"/>
      <c r="N639" s="251"/>
    </row>
    <row r="640" spans="2:14" hidden="1" outlineLevel="1" x14ac:dyDescent="0.35">
      <c r="B640" s="134" t="s">
        <v>4644</v>
      </c>
      <c r="C640" s="135" t="s">
        <v>4645</v>
      </c>
      <c r="D640" s="135"/>
      <c r="E640" s="135"/>
      <c r="F640" s="135"/>
      <c r="G640" s="135"/>
      <c r="H640" s="135"/>
      <c r="I640" s="135"/>
      <c r="J640" s="135"/>
      <c r="K640" s="135"/>
      <c r="L640" s="135"/>
      <c r="M640" s="135"/>
      <c r="N640" s="251"/>
    </row>
    <row r="641" spans="2:14" hidden="1" outlineLevel="1" x14ac:dyDescent="0.35">
      <c r="B641" s="134" t="s">
        <v>4646</v>
      </c>
      <c r="C641" s="135" t="s">
        <v>4647</v>
      </c>
      <c r="D641" s="135"/>
      <c r="E641" s="135"/>
      <c r="F641" s="135"/>
      <c r="G641" s="135"/>
      <c r="H641" s="135"/>
      <c r="I641" s="135"/>
      <c r="J641" s="135"/>
      <c r="K641" s="135"/>
      <c r="L641" s="135"/>
      <c r="M641" s="135"/>
      <c r="N641" s="251"/>
    </row>
    <row r="642" spans="2:14" hidden="1" outlineLevel="1" x14ac:dyDescent="0.35">
      <c r="B642" s="134" t="s">
        <v>4648</v>
      </c>
      <c r="C642" s="135" t="s">
        <v>4649</v>
      </c>
      <c r="D642" s="135"/>
      <c r="E642" s="135"/>
      <c r="F642" s="135"/>
      <c r="G642" s="135"/>
      <c r="H642" s="135"/>
      <c r="I642" s="135"/>
      <c r="J642" s="135"/>
      <c r="K642" s="135"/>
      <c r="L642" s="135"/>
      <c r="M642" s="135"/>
      <c r="N642" s="251"/>
    </row>
    <row r="643" spans="2:14" hidden="1" outlineLevel="1" x14ac:dyDescent="0.35">
      <c r="B643" s="134" t="s">
        <v>4650</v>
      </c>
      <c r="C643" s="135" t="s">
        <v>4651</v>
      </c>
      <c r="D643" s="135"/>
      <c r="E643" s="135"/>
      <c r="F643" s="135"/>
      <c r="G643" s="135"/>
      <c r="H643" s="135"/>
      <c r="I643" s="135"/>
      <c r="J643" s="135"/>
      <c r="K643" s="135"/>
      <c r="L643" s="135"/>
      <c r="M643" s="135"/>
      <c r="N643" s="251"/>
    </row>
    <row r="644" spans="2:14" hidden="1" outlineLevel="1" x14ac:dyDescent="0.35">
      <c r="B644" s="134" t="s">
        <v>4652</v>
      </c>
      <c r="C644" s="135" t="s">
        <v>4653</v>
      </c>
      <c r="D644" s="135"/>
      <c r="E644" s="135"/>
      <c r="F644" s="135"/>
      <c r="G644" s="135"/>
      <c r="H644" s="135"/>
      <c r="I644" s="135"/>
      <c r="J644" s="135"/>
      <c r="K644" s="135"/>
      <c r="L644" s="135"/>
      <c r="M644" s="135"/>
      <c r="N644" s="251"/>
    </row>
    <row r="645" spans="2:14" hidden="1" outlineLevel="1" x14ac:dyDescent="0.35">
      <c r="B645" s="134" t="s">
        <v>4654</v>
      </c>
      <c r="C645" s="135" t="s">
        <v>4655</v>
      </c>
      <c r="D645" s="135"/>
      <c r="E645" s="135"/>
      <c r="F645" s="135"/>
      <c r="G645" s="135"/>
      <c r="H645" s="135"/>
      <c r="I645" s="135"/>
      <c r="J645" s="135"/>
      <c r="K645" s="135"/>
      <c r="L645" s="135"/>
      <c r="M645" s="135"/>
      <c r="N645" s="251"/>
    </row>
    <row r="646" spans="2:14" hidden="1" outlineLevel="1" x14ac:dyDescent="0.35">
      <c r="B646" s="134" t="s">
        <v>4656</v>
      </c>
      <c r="C646" s="135" t="s">
        <v>4657</v>
      </c>
      <c r="D646" s="135"/>
      <c r="E646" s="135"/>
      <c r="F646" s="135"/>
      <c r="G646" s="135"/>
      <c r="H646" s="135"/>
      <c r="I646" s="135"/>
      <c r="J646" s="135"/>
      <c r="K646" s="135"/>
      <c r="L646" s="135"/>
      <c r="M646" s="135"/>
      <c r="N646" s="251"/>
    </row>
    <row r="647" spans="2:14" hidden="1" outlineLevel="1" x14ac:dyDescent="0.35">
      <c r="B647" s="134" t="s">
        <v>4658</v>
      </c>
      <c r="C647" s="135" t="s">
        <v>4659</v>
      </c>
      <c r="D647" s="135"/>
      <c r="E647" s="135"/>
      <c r="F647" s="135"/>
      <c r="G647" s="135"/>
      <c r="H647" s="135"/>
      <c r="I647" s="135"/>
      <c r="J647" s="135"/>
      <c r="K647" s="135"/>
      <c r="L647" s="135"/>
      <c r="M647" s="135"/>
      <c r="N647" s="251"/>
    </row>
    <row r="648" spans="2:14" hidden="1" outlineLevel="1" x14ac:dyDescent="0.35">
      <c r="B648" s="134" t="s">
        <v>4660</v>
      </c>
      <c r="C648" s="135" t="s">
        <v>4661</v>
      </c>
      <c r="D648" s="135"/>
      <c r="E648" s="135"/>
      <c r="F648" s="135"/>
      <c r="G648" s="135"/>
      <c r="H648" s="135"/>
      <c r="I648" s="135"/>
      <c r="J648" s="135"/>
      <c r="K648" s="135"/>
      <c r="L648" s="135"/>
      <c r="M648" s="135"/>
      <c r="N648" s="251"/>
    </row>
    <row r="649" spans="2:14" hidden="1" outlineLevel="1" x14ac:dyDescent="0.35">
      <c r="B649" s="134" t="s">
        <v>4662</v>
      </c>
      <c r="C649" s="135" t="s">
        <v>4663</v>
      </c>
      <c r="D649" s="135"/>
      <c r="E649" s="135"/>
      <c r="F649" s="135"/>
      <c r="G649" s="135"/>
      <c r="H649" s="135"/>
      <c r="I649" s="135"/>
      <c r="J649" s="135"/>
      <c r="K649" s="135"/>
      <c r="L649" s="135"/>
      <c r="M649" s="135"/>
      <c r="N649" s="251"/>
    </row>
    <row r="650" spans="2:14" hidden="1" outlineLevel="1" x14ac:dyDescent="0.35">
      <c r="B650" s="134" t="s">
        <v>4664</v>
      </c>
      <c r="C650" s="135" t="s">
        <v>4665</v>
      </c>
      <c r="D650" s="135"/>
      <c r="E650" s="135"/>
      <c r="F650" s="135"/>
      <c r="G650" s="135"/>
      <c r="H650" s="135"/>
      <c r="I650" s="135"/>
      <c r="J650" s="135"/>
      <c r="K650" s="135"/>
      <c r="L650" s="135"/>
      <c r="M650" s="135"/>
      <c r="N650" s="251"/>
    </row>
    <row r="651" spans="2:14" hidden="1" outlineLevel="1" x14ac:dyDescent="0.35">
      <c r="B651" s="134" t="s">
        <v>4666</v>
      </c>
      <c r="C651" s="135" t="s">
        <v>4667</v>
      </c>
      <c r="D651" s="135"/>
      <c r="E651" s="135"/>
      <c r="F651" s="135"/>
      <c r="G651" s="135"/>
      <c r="H651" s="135"/>
      <c r="I651" s="135"/>
      <c r="J651" s="135"/>
      <c r="K651" s="135"/>
      <c r="L651" s="135"/>
      <c r="M651" s="135"/>
      <c r="N651" s="251"/>
    </row>
    <row r="652" spans="2:14" hidden="1" outlineLevel="1" x14ac:dyDescent="0.35">
      <c r="B652" s="134" t="s">
        <v>4668</v>
      </c>
      <c r="C652" s="135" t="s">
        <v>4669</v>
      </c>
      <c r="D652" s="135"/>
      <c r="E652" s="135"/>
      <c r="F652" s="135"/>
      <c r="G652" s="135"/>
      <c r="H652" s="135"/>
      <c r="I652" s="135"/>
      <c r="J652" s="135"/>
      <c r="K652" s="135"/>
      <c r="L652" s="135"/>
      <c r="M652" s="135"/>
      <c r="N652" s="251"/>
    </row>
    <row r="653" spans="2:14" hidden="1" outlineLevel="1" x14ac:dyDescent="0.35">
      <c r="B653" s="134" t="s">
        <v>4670</v>
      </c>
      <c r="C653" s="135" t="s">
        <v>4671</v>
      </c>
      <c r="D653" s="135"/>
      <c r="E653" s="135"/>
      <c r="F653" s="135"/>
      <c r="G653" s="135"/>
      <c r="H653" s="135"/>
      <c r="I653" s="135"/>
      <c r="J653" s="135"/>
      <c r="K653" s="135"/>
      <c r="L653" s="135"/>
      <c r="M653" s="135"/>
      <c r="N653" s="251"/>
    </row>
    <row r="654" spans="2:14" hidden="1" outlineLevel="1" x14ac:dyDescent="0.35">
      <c r="B654" s="134" t="s">
        <v>4672</v>
      </c>
      <c r="C654" s="135" t="s">
        <v>3762</v>
      </c>
      <c r="D654" s="135"/>
      <c r="E654" s="135"/>
      <c r="F654" s="135"/>
      <c r="G654" s="135"/>
      <c r="H654" s="135"/>
      <c r="I654" s="135"/>
      <c r="J654" s="135"/>
      <c r="K654" s="135"/>
      <c r="L654" s="135"/>
      <c r="M654" s="135"/>
      <c r="N654" s="251"/>
    </row>
    <row r="655" spans="2:14" hidden="1" outlineLevel="1" x14ac:dyDescent="0.35">
      <c r="B655" s="134" t="s">
        <v>4673</v>
      </c>
      <c r="C655" s="135" t="s">
        <v>4674</v>
      </c>
      <c r="D655" s="135"/>
      <c r="E655" s="135"/>
      <c r="F655" s="135"/>
      <c r="G655" s="135"/>
      <c r="H655" s="135"/>
      <c r="I655" s="135"/>
      <c r="J655" s="135"/>
      <c r="K655" s="135"/>
      <c r="L655" s="135"/>
      <c r="M655" s="135"/>
      <c r="N655" s="251"/>
    </row>
    <row r="656" spans="2:14" hidden="1" outlineLevel="1" x14ac:dyDescent="0.35">
      <c r="B656" s="134" t="s">
        <v>4675</v>
      </c>
      <c r="C656" s="135" t="s">
        <v>4676</v>
      </c>
      <c r="D656" s="135"/>
      <c r="E656" s="135"/>
      <c r="F656" s="135"/>
      <c r="G656" s="135"/>
      <c r="H656" s="135"/>
      <c r="I656" s="135"/>
      <c r="J656" s="135"/>
      <c r="K656" s="135"/>
      <c r="L656" s="135"/>
      <c r="M656" s="135"/>
      <c r="N656" s="251"/>
    </row>
    <row r="657" spans="2:14" hidden="1" outlineLevel="1" x14ac:dyDescent="0.35">
      <c r="B657" s="134" t="s">
        <v>4677</v>
      </c>
      <c r="C657" s="135" t="s">
        <v>4678</v>
      </c>
      <c r="D657" s="135"/>
      <c r="E657" s="135"/>
      <c r="F657" s="135"/>
      <c r="G657" s="135"/>
      <c r="H657" s="135"/>
      <c r="I657" s="135"/>
      <c r="J657" s="135"/>
      <c r="K657" s="135"/>
      <c r="L657" s="135"/>
      <c r="M657" s="135"/>
      <c r="N657" s="251"/>
    </row>
    <row r="658" spans="2:14" hidden="1" outlineLevel="1" x14ac:dyDescent="0.35">
      <c r="B658" s="134" t="s">
        <v>4679</v>
      </c>
      <c r="C658" s="135" t="s">
        <v>4680</v>
      </c>
      <c r="D658" s="135"/>
      <c r="E658" s="135"/>
      <c r="F658" s="135"/>
      <c r="G658" s="135"/>
      <c r="H658" s="135"/>
      <c r="I658" s="135"/>
      <c r="J658" s="135"/>
      <c r="K658" s="135"/>
      <c r="L658" s="135"/>
      <c r="M658" s="135"/>
      <c r="N658" s="251"/>
    </row>
    <row r="659" spans="2:14" hidden="1" outlineLevel="1" x14ac:dyDescent="0.35">
      <c r="B659" s="134" t="s">
        <v>4681</v>
      </c>
      <c r="C659" s="135" t="s">
        <v>4682</v>
      </c>
      <c r="D659" s="135"/>
      <c r="E659" s="135"/>
      <c r="F659" s="135"/>
      <c r="G659" s="135"/>
      <c r="H659" s="135"/>
      <c r="I659" s="135"/>
      <c r="J659" s="135"/>
      <c r="K659" s="135"/>
      <c r="L659" s="135"/>
      <c r="M659" s="135"/>
      <c r="N659" s="251"/>
    </row>
    <row r="660" spans="2:14" hidden="1" outlineLevel="1" x14ac:dyDescent="0.35">
      <c r="B660" s="134" t="s">
        <v>4683</v>
      </c>
      <c r="C660" s="135" t="s">
        <v>4671</v>
      </c>
      <c r="D660" s="135"/>
      <c r="E660" s="135"/>
      <c r="F660" s="135"/>
      <c r="G660" s="135"/>
      <c r="H660" s="135"/>
      <c r="I660" s="135"/>
      <c r="J660" s="135"/>
      <c r="K660" s="135"/>
      <c r="L660" s="135"/>
      <c r="M660" s="135"/>
      <c r="N660" s="251"/>
    </row>
    <row r="661" spans="2:14" hidden="1" outlineLevel="1" x14ac:dyDescent="0.35">
      <c r="B661" s="134" t="s">
        <v>4684</v>
      </c>
      <c r="C661" s="135" t="s">
        <v>3762</v>
      </c>
      <c r="D661" s="135"/>
      <c r="E661" s="135"/>
      <c r="F661" s="135"/>
      <c r="G661" s="135"/>
      <c r="H661" s="135"/>
      <c r="I661" s="135"/>
      <c r="J661" s="135"/>
      <c r="K661" s="135"/>
      <c r="L661" s="135"/>
      <c r="M661" s="135"/>
      <c r="N661" s="251"/>
    </row>
    <row r="662" spans="2:14" hidden="1" outlineLevel="1" x14ac:dyDescent="0.35">
      <c r="B662" s="134" t="s">
        <v>4685</v>
      </c>
      <c r="C662" s="135" t="s">
        <v>4686</v>
      </c>
      <c r="D662" s="135"/>
      <c r="E662" s="135"/>
      <c r="F662" s="135"/>
      <c r="G662" s="135"/>
      <c r="H662" s="135"/>
      <c r="I662" s="135"/>
      <c r="J662" s="135"/>
      <c r="K662" s="135"/>
      <c r="L662" s="135"/>
      <c r="M662" s="135"/>
      <c r="N662" s="251"/>
    </row>
    <row r="663" spans="2:14" hidden="1" outlineLevel="1" x14ac:dyDescent="0.35">
      <c r="B663" s="134" t="s">
        <v>4687</v>
      </c>
      <c r="C663" s="135" t="s">
        <v>4688</v>
      </c>
      <c r="D663" s="135"/>
      <c r="E663" s="135"/>
      <c r="F663" s="135"/>
      <c r="G663" s="135"/>
      <c r="H663" s="135"/>
      <c r="I663" s="135"/>
      <c r="J663" s="135"/>
      <c r="K663" s="135"/>
      <c r="L663" s="135"/>
      <c r="M663" s="135"/>
      <c r="N663" s="251"/>
    </row>
    <row r="664" spans="2:14" hidden="1" outlineLevel="1" x14ac:dyDescent="0.35">
      <c r="B664" s="134" t="s">
        <v>4689</v>
      </c>
      <c r="C664" s="135" t="s">
        <v>4690</v>
      </c>
      <c r="D664" s="135"/>
      <c r="E664" s="135"/>
      <c r="F664" s="135"/>
      <c r="G664" s="135"/>
      <c r="H664" s="135"/>
      <c r="I664" s="135"/>
      <c r="J664" s="135"/>
      <c r="K664" s="135"/>
      <c r="L664" s="135"/>
      <c r="M664" s="135"/>
      <c r="N664" s="251"/>
    </row>
    <row r="665" spans="2:14" hidden="1" outlineLevel="1" x14ac:dyDescent="0.35">
      <c r="B665" s="134" t="s">
        <v>4691</v>
      </c>
      <c r="C665" s="135" t="s">
        <v>4692</v>
      </c>
      <c r="D665" s="135"/>
      <c r="E665" s="135"/>
      <c r="F665" s="135"/>
      <c r="G665" s="135"/>
      <c r="H665" s="135"/>
      <c r="I665" s="135"/>
      <c r="J665" s="135"/>
      <c r="K665" s="135"/>
      <c r="L665" s="135"/>
      <c r="M665" s="135"/>
      <c r="N665" s="251"/>
    </row>
    <row r="666" spans="2:14" hidden="1" outlineLevel="1" x14ac:dyDescent="0.35">
      <c r="B666" s="134" t="s">
        <v>4693</v>
      </c>
      <c r="C666" s="135" t="s">
        <v>4694</v>
      </c>
      <c r="D666" s="135"/>
      <c r="E666" s="135"/>
      <c r="F666" s="135"/>
      <c r="G666" s="135"/>
      <c r="H666" s="135"/>
      <c r="I666" s="135"/>
      <c r="J666" s="135"/>
      <c r="K666" s="135"/>
      <c r="L666" s="135"/>
      <c r="M666" s="135"/>
      <c r="N666" s="251"/>
    </row>
    <row r="667" spans="2:14" hidden="1" outlineLevel="1" x14ac:dyDescent="0.35">
      <c r="B667" s="134" t="s">
        <v>4695</v>
      </c>
      <c r="C667" s="135" t="s">
        <v>4696</v>
      </c>
      <c r="D667" s="135"/>
      <c r="E667" s="135"/>
      <c r="F667" s="135"/>
      <c r="G667" s="135"/>
      <c r="H667" s="135"/>
      <c r="I667" s="135"/>
      <c r="J667" s="135"/>
      <c r="K667" s="135"/>
      <c r="L667" s="135"/>
      <c r="M667" s="135"/>
      <c r="N667" s="251"/>
    </row>
    <row r="668" spans="2:14" hidden="1" outlineLevel="1" x14ac:dyDescent="0.35">
      <c r="B668" s="134" t="s">
        <v>4697</v>
      </c>
      <c r="C668" s="135" t="s">
        <v>4451</v>
      </c>
      <c r="D668" s="135"/>
      <c r="E668" s="135"/>
      <c r="F668" s="135"/>
      <c r="G668" s="135"/>
      <c r="H668" s="135"/>
      <c r="I668" s="135"/>
      <c r="J668" s="135"/>
      <c r="K668" s="135"/>
      <c r="L668" s="135"/>
      <c r="M668" s="135"/>
      <c r="N668" s="251"/>
    </row>
    <row r="669" spans="2:14" hidden="1" outlineLevel="1" x14ac:dyDescent="0.35">
      <c r="B669" s="134" t="s">
        <v>4698</v>
      </c>
      <c r="C669" s="135" t="s">
        <v>4699</v>
      </c>
      <c r="D669" s="135"/>
      <c r="E669" s="135"/>
      <c r="F669" s="135"/>
      <c r="G669" s="135"/>
      <c r="H669" s="135"/>
      <c r="I669" s="135"/>
      <c r="J669" s="135"/>
      <c r="K669" s="135"/>
      <c r="L669" s="135"/>
      <c r="M669" s="135"/>
      <c r="N669" s="251"/>
    </row>
    <row r="670" spans="2:14" hidden="1" outlineLevel="1" x14ac:dyDescent="0.35">
      <c r="B670" s="134" t="s">
        <v>4700</v>
      </c>
      <c r="C670" s="135" t="s">
        <v>3762</v>
      </c>
      <c r="D670" s="135"/>
      <c r="E670" s="135"/>
      <c r="F670" s="135"/>
      <c r="G670" s="135"/>
      <c r="H670" s="135"/>
      <c r="I670" s="135"/>
      <c r="J670" s="135"/>
      <c r="K670" s="135"/>
      <c r="L670" s="135"/>
      <c r="M670" s="135"/>
      <c r="N670" s="251"/>
    </row>
    <row r="671" spans="2:14" hidden="1" outlineLevel="1" x14ac:dyDescent="0.35">
      <c r="B671" s="134">
        <v>12</v>
      </c>
      <c r="C671" s="135" t="s">
        <v>4701</v>
      </c>
      <c r="D671" s="135"/>
      <c r="E671" s="135"/>
      <c r="F671" s="135"/>
      <c r="G671" s="135"/>
      <c r="H671" s="135"/>
      <c r="I671" s="135"/>
      <c r="J671" s="135"/>
      <c r="K671" s="135"/>
      <c r="L671" s="135"/>
      <c r="M671" s="135"/>
      <c r="N671" s="251"/>
    </row>
    <row r="672" spans="2:14" hidden="1" outlineLevel="1" x14ac:dyDescent="0.35">
      <c r="B672" s="134" t="s">
        <v>4702</v>
      </c>
      <c r="C672" s="135" t="s">
        <v>4703</v>
      </c>
      <c r="D672" s="135"/>
      <c r="E672" s="135"/>
      <c r="F672" s="135"/>
      <c r="G672" s="135"/>
      <c r="H672" s="135"/>
      <c r="I672" s="135"/>
      <c r="J672" s="135"/>
      <c r="K672" s="135"/>
      <c r="L672" s="135"/>
      <c r="M672" s="135"/>
      <c r="N672" s="251"/>
    </row>
    <row r="673" spans="2:14" hidden="1" outlineLevel="1" x14ac:dyDescent="0.35">
      <c r="B673" s="134" t="s">
        <v>4704</v>
      </c>
      <c r="C673" s="135" t="s">
        <v>4705</v>
      </c>
      <c r="D673" s="135"/>
      <c r="E673" s="135"/>
      <c r="F673" s="135"/>
      <c r="G673" s="135"/>
      <c r="H673" s="135"/>
      <c r="I673" s="135"/>
      <c r="J673" s="135"/>
      <c r="K673" s="135"/>
      <c r="L673" s="135"/>
      <c r="M673" s="135"/>
      <c r="N673" s="251"/>
    </row>
    <row r="674" spans="2:14" hidden="1" outlineLevel="1" x14ac:dyDescent="0.35">
      <c r="B674" s="134" t="s">
        <v>4706</v>
      </c>
      <c r="C674" s="135" t="s">
        <v>4707</v>
      </c>
      <c r="D674" s="135"/>
      <c r="E674" s="135"/>
      <c r="F674" s="135"/>
      <c r="G674" s="135"/>
      <c r="H674" s="135"/>
      <c r="I674" s="135"/>
      <c r="J674" s="135"/>
      <c r="K674" s="135"/>
      <c r="L674" s="135"/>
      <c r="M674" s="135"/>
      <c r="N674" s="251"/>
    </row>
    <row r="675" spans="2:14" hidden="1" outlineLevel="1" x14ac:dyDescent="0.35">
      <c r="B675" s="134" t="s">
        <v>4708</v>
      </c>
      <c r="C675" s="135" t="s">
        <v>4709</v>
      </c>
      <c r="D675" s="135"/>
      <c r="E675" s="135"/>
      <c r="F675" s="135"/>
      <c r="G675" s="135"/>
      <c r="H675" s="135"/>
      <c r="I675" s="135"/>
      <c r="J675" s="135"/>
      <c r="K675" s="135"/>
      <c r="L675" s="135"/>
      <c r="M675" s="135"/>
      <c r="N675" s="251"/>
    </row>
    <row r="676" spans="2:14" hidden="1" outlineLevel="1" x14ac:dyDescent="0.35">
      <c r="B676" s="134" t="s">
        <v>4710</v>
      </c>
      <c r="C676" s="135" t="s">
        <v>4711</v>
      </c>
      <c r="D676" s="135"/>
      <c r="E676" s="135"/>
      <c r="F676" s="135"/>
      <c r="G676" s="135"/>
      <c r="H676" s="135"/>
      <c r="I676" s="135"/>
      <c r="J676" s="135"/>
      <c r="K676" s="135"/>
      <c r="L676" s="135"/>
      <c r="M676" s="135"/>
      <c r="N676" s="251"/>
    </row>
    <row r="677" spans="2:14" hidden="1" outlineLevel="1" x14ac:dyDescent="0.35">
      <c r="B677" s="134" t="s">
        <v>4712</v>
      </c>
      <c r="C677" s="135" t="s">
        <v>4713</v>
      </c>
      <c r="D677" s="135"/>
      <c r="E677" s="135"/>
      <c r="F677" s="135"/>
      <c r="G677" s="135"/>
      <c r="H677" s="135"/>
      <c r="I677" s="135"/>
      <c r="J677" s="135"/>
      <c r="K677" s="135"/>
      <c r="L677" s="135"/>
      <c r="M677" s="135"/>
      <c r="N677" s="251"/>
    </row>
    <row r="678" spans="2:14" hidden="1" outlineLevel="1" x14ac:dyDescent="0.35">
      <c r="B678" s="134" t="s">
        <v>4714</v>
      </c>
      <c r="C678" s="135" t="s">
        <v>4715</v>
      </c>
      <c r="D678" s="135"/>
      <c r="E678" s="135"/>
      <c r="F678" s="135"/>
      <c r="G678" s="135"/>
      <c r="H678" s="135"/>
      <c r="I678" s="135"/>
      <c r="J678" s="135"/>
      <c r="K678" s="135"/>
      <c r="L678" s="135"/>
      <c r="M678" s="135"/>
      <c r="N678" s="251"/>
    </row>
    <row r="679" spans="2:14" hidden="1" outlineLevel="1" x14ac:dyDescent="0.35">
      <c r="B679" s="134" t="s">
        <v>4716</v>
      </c>
      <c r="C679" s="135" t="s">
        <v>4717</v>
      </c>
      <c r="D679" s="135"/>
      <c r="E679" s="135"/>
      <c r="F679" s="135"/>
      <c r="G679" s="135"/>
      <c r="H679" s="135"/>
      <c r="I679" s="135"/>
      <c r="J679" s="135"/>
      <c r="K679" s="135"/>
      <c r="L679" s="135"/>
      <c r="M679" s="135"/>
      <c r="N679" s="251"/>
    </row>
    <row r="680" spans="2:14" hidden="1" outlineLevel="1" x14ac:dyDescent="0.35">
      <c r="B680" s="134" t="s">
        <v>4718</v>
      </c>
      <c r="C680" s="135" t="s">
        <v>4719</v>
      </c>
      <c r="D680" s="135"/>
      <c r="E680" s="135"/>
      <c r="F680" s="135"/>
      <c r="G680" s="135"/>
      <c r="H680" s="135"/>
      <c r="I680" s="135"/>
      <c r="J680" s="135"/>
      <c r="K680" s="135"/>
      <c r="L680" s="135"/>
      <c r="M680" s="135"/>
      <c r="N680" s="251"/>
    </row>
    <row r="681" spans="2:14" hidden="1" outlineLevel="1" x14ac:dyDescent="0.35">
      <c r="B681" s="134" t="s">
        <v>4720</v>
      </c>
      <c r="C681" s="135" t="s">
        <v>4721</v>
      </c>
      <c r="D681" s="135"/>
      <c r="E681" s="135"/>
      <c r="F681" s="135"/>
      <c r="G681" s="135"/>
      <c r="H681" s="135"/>
      <c r="I681" s="135"/>
      <c r="J681" s="135"/>
      <c r="K681" s="135"/>
      <c r="L681" s="135"/>
      <c r="M681" s="135"/>
      <c r="N681" s="251"/>
    </row>
    <row r="682" spans="2:14" hidden="1" outlineLevel="1" x14ac:dyDescent="0.35">
      <c r="B682" s="134" t="s">
        <v>4722</v>
      </c>
      <c r="C682" s="135" t="s">
        <v>4723</v>
      </c>
      <c r="D682" s="135"/>
      <c r="E682" s="135"/>
      <c r="F682" s="135"/>
      <c r="G682" s="135"/>
      <c r="H682" s="135"/>
      <c r="I682" s="135"/>
      <c r="J682" s="135"/>
      <c r="K682" s="135"/>
      <c r="L682" s="135"/>
      <c r="M682" s="135"/>
      <c r="N682" s="251"/>
    </row>
    <row r="683" spans="2:14" hidden="1" outlineLevel="1" x14ac:dyDescent="0.35">
      <c r="B683" s="134" t="s">
        <v>4724</v>
      </c>
      <c r="C683" s="135" t="s">
        <v>4725</v>
      </c>
      <c r="D683" s="135"/>
      <c r="E683" s="135"/>
      <c r="F683" s="135"/>
      <c r="G683" s="135"/>
      <c r="H683" s="135"/>
      <c r="I683" s="135"/>
      <c r="J683" s="135"/>
      <c r="K683" s="135"/>
      <c r="L683" s="135"/>
      <c r="M683" s="135"/>
      <c r="N683" s="251"/>
    </row>
    <row r="684" spans="2:14" hidden="1" outlineLevel="1" x14ac:dyDescent="0.35">
      <c r="B684" s="134" t="s">
        <v>4726</v>
      </c>
      <c r="C684" s="135" t="s">
        <v>4727</v>
      </c>
      <c r="D684" s="135"/>
      <c r="E684" s="135"/>
      <c r="F684" s="135"/>
      <c r="G684" s="135"/>
      <c r="H684" s="135"/>
      <c r="I684" s="135"/>
      <c r="J684" s="135"/>
      <c r="K684" s="135"/>
      <c r="L684" s="135"/>
      <c r="M684" s="135"/>
      <c r="N684" s="251"/>
    </row>
    <row r="685" spans="2:14" hidden="1" outlineLevel="1" x14ac:dyDescent="0.35">
      <c r="B685" s="134" t="s">
        <v>4728</v>
      </c>
      <c r="C685" s="135" t="s">
        <v>4729</v>
      </c>
      <c r="D685" s="135"/>
      <c r="E685" s="135"/>
      <c r="F685" s="135"/>
      <c r="G685" s="135"/>
      <c r="H685" s="135"/>
      <c r="I685" s="135"/>
      <c r="J685" s="135"/>
      <c r="K685" s="135"/>
      <c r="L685" s="135"/>
      <c r="M685" s="135"/>
      <c r="N685" s="251"/>
    </row>
    <row r="686" spans="2:14" hidden="1" outlineLevel="1" x14ac:dyDescent="0.35">
      <c r="B686" s="134" t="s">
        <v>4730</v>
      </c>
      <c r="C686" s="135" t="s">
        <v>4731</v>
      </c>
      <c r="D686" s="135"/>
      <c r="E686" s="135"/>
      <c r="F686" s="135"/>
      <c r="G686" s="135"/>
      <c r="H686" s="135"/>
      <c r="I686" s="135"/>
      <c r="J686" s="135"/>
      <c r="K686" s="135"/>
      <c r="L686" s="135"/>
      <c r="M686" s="135"/>
      <c r="N686" s="251"/>
    </row>
    <row r="687" spans="2:14" hidden="1" outlineLevel="1" x14ac:dyDescent="0.35">
      <c r="B687" s="134" t="s">
        <v>4732</v>
      </c>
      <c r="C687" s="135" t="s">
        <v>4733</v>
      </c>
      <c r="D687" s="135"/>
      <c r="E687" s="135"/>
      <c r="F687" s="135"/>
      <c r="G687" s="135"/>
      <c r="H687" s="135"/>
      <c r="I687" s="135"/>
      <c r="J687" s="135"/>
      <c r="K687" s="135"/>
      <c r="L687" s="135"/>
      <c r="M687" s="135"/>
      <c r="N687" s="251"/>
    </row>
    <row r="688" spans="2:14" hidden="1" outlineLevel="1" x14ac:dyDescent="0.35">
      <c r="B688" s="134" t="s">
        <v>4734</v>
      </c>
      <c r="C688" s="135" t="s">
        <v>4735</v>
      </c>
      <c r="D688" s="135"/>
      <c r="E688" s="135"/>
      <c r="F688" s="135"/>
      <c r="G688" s="135"/>
      <c r="H688" s="135"/>
      <c r="I688" s="135"/>
      <c r="J688" s="135"/>
      <c r="K688" s="135"/>
      <c r="L688" s="135"/>
      <c r="M688" s="135"/>
      <c r="N688" s="251"/>
    </row>
    <row r="689" spans="2:14" hidden="1" outlineLevel="1" x14ac:dyDescent="0.35">
      <c r="B689" s="134" t="s">
        <v>4736</v>
      </c>
      <c r="C689" s="135" t="s">
        <v>4737</v>
      </c>
      <c r="D689" s="135"/>
      <c r="E689" s="135"/>
      <c r="F689" s="135"/>
      <c r="G689" s="135"/>
      <c r="H689" s="135"/>
      <c r="I689" s="135"/>
      <c r="J689" s="135"/>
      <c r="K689" s="135"/>
      <c r="L689" s="135"/>
      <c r="M689" s="135"/>
      <c r="N689" s="251"/>
    </row>
    <row r="690" spans="2:14" hidden="1" outlineLevel="1" x14ac:dyDescent="0.35">
      <c r="B690" s="134" t="s">
        <v>4738</v>
      </c>
      <c r="C690" s="135" t="s">
        <v>4739</v>
      </c>
      <c r="D690" s="135"/>
      <c r="E690" s="135"/>
      <c r="F690" s="135"/>
      <c r="G690" s="135"/>
      <c r="H690" s="135"/>
      <c r="I690" s="135"/>
      <c r="J690" s="135"/>
      <c r="K690" s="135"/>
      <c r="L690" s="135"/>
      <c r="M690" s="135"/>
      <c r="N690" s="251"/>
    </row>
    <row r="691" spans="2:14" hidden="1" outlineLevel="1" x14ac:dyDescent="0.35">
      <c r="B691" s="134" t="s">
        <v>4740</v>
      </c>
      <c r="C691" s="135" t="s">
        <v>4741</v>
      </c>
      <c r="D691" s="135"/>
      <c r="E691" s="135"/>
      <c r="F691" s="135"/>
      <c r="G691" s="135"/>
      <c r="H691" s="135"/>
      <c r="I691" s="135"/>
      <c r="J691" s="135"/>
      <c r="K691" s="135"/>
      <c r="L691" s="135"/>
      <c r="M691" s="135"/>
      <c r="N691" s="251"/>
    </row>
    <row r="692" spans="2:14" hidden="1" outlineLevel="1" x14ac:dyDescent="0.35">
      <c r="B692" s="134" t="s">
        <v>4742</v>
      </c>
      <c r="C692" s="135" t="s">
        <v>4743</v>
      </c>
      <c r="D692" s="135"/>
      <c r="E692" s="135"/>
      <c r="F692" s="135"/>
      <c r="G692" s="135"/>
      <c r="H692" s="135"/>
      <c r="I692" s="135"/>
      <c r="J692" s="135"/>
      <c r="K692" s="135"/>
      <c r="L692" s="135"/>
      <c r="M692" s="135"/>
      <c r="N692" s="251"/>
    </row>
    <row r="693" spans="2:14" hidden="1" outlineLevel="1" x14ac:dyDescent="0.35">
      <c r="B693" s="134" t="s">
        <v>4744</v>
      </c>
      <c r="C693" s="135" t="s">
        <v>3762</v>
      </c>
      <c r="D693" s="135"/>
      <c r="E693" s="135"/>
      <c r="F693" s="135"/>
      <c r="G693" s="135"/>
      <c r="H693" s="135"/>
      <c r="I693" s="135"/>
      <c r="J693" s="135"/>
      <c r="K693" s="135"/>
      <c r="L693" s="135"/>
      <c r="M693" s="135"/>
      <c r="N693" s="251"/>
    </row>
    <row r="694" spans="2:14" hidden="1" outlineLevel="1" x14ac:dyDescent="0.35">
      <c r="B694" s="134" t="s">
        <v>4745</v>
      </c>
      <c r="C694" s="135" t="s">
        <v>4746</v>
      </c>
      <c r="D694" s="135"/>
      <c r="E694" s="135"/>
      <c r="F694" s="135"/>
      <c r="G694" s="135"/>
      <c r="H694" s="135"/>
      <c r="I694" s="135"/>
      <c r="J694" s="135"/>
      <c r="K694" s="135"/>
      <c r="L694" s="135"/>
      <c r="M694" s="135"/>
      <c r="N694" s="251"/>
    </row>
    <row r="695" spans="2:14" hidden="1" outlineLevel="1" x14ac:dyDescent="0.35">
      <c r="B695" s="134" t="s">
        <v>4747</v>
      </c>
      <c r="C695" s="135" t="s">
        <v>4748</v>
      </c>
      <c r="D695" s="135"/>
      <c r="E695" s="135"/>
      <c r="F695" s="135"/>
      <c r="G695" s="135"/>
      <c r="H695" s="135"/>
      <c r="I695" s="135"/>
      <c r="J695" s="135"/>
      <c r="K695" s="135"/>
      <c r="L695" s="135"/>
      <c r="M695" s="135"/>
      <c r="N695" s="251"/>
    </row>
    <row r="696" spans="2:14" hidden="1" outlineLevel="1" x14ac:dyDescent="0.35">
      <c r="B696" s="134" t="s">
        <v>4749</v>
      </c>
      <c r="C696" s="135" t="s">
        <v>4750</v>
      </c>
      <c r="D696" s="135"/>
      <c r="E696" s="135"/>
      <c r="F696" s="135"/>
      <c r="G696" s="135"/>
      <c r="H696" s="135"/>
      <c r="I696" s="135"/>
      <c r="J696" s="135"/>
      <c r="K696" s="135"/>
      <c r="L696" s="135"/>
      <c r="M696" s="135"/>
      <c r="N696" s="251"/>
    </row>
    <row r="697" spans="2:14" hidden="1" outlineLevel="1" x14ac:dyDescent="0.35">
      <c r="B697" s="134">
        <v>13</v>
      </c>
      <c r="C697" s="135" t="s">
        <v>4751</v>
      </c>
      <c r="D697" s="135"/>
      <c r="E697" s="135"/>
      <c r="F697" s="135"/>
      <c r="G697" s="135"/>
      <c r="H697" s="135"/>
      <c r="I697" s="135"/>
      <c r="J697" s="135"/>
      <c r="K697" s="135"/>
      <c r="L697" s="135"/>
      <c r="M697" s="135"/>
      <c r="N697" s="251"/>
    </row>
    <row r="698" spans="2:14" hidden="1" outlineLevel="1" x14ac:dyDescent="0.35">
      <c r="B698" s="134" t="s">
        <v>4752</v>
      </c>
      <c r="C698" s="135" t="s">
        <v>4753</v>
      </c>
      <c r="D698" s="135"/>
      <c r="E698" s="135"/>
      <c r="F698" s="135"/>
      <c r="G698" s="135"/>
      <c r="H698" s="135"/>
      <c r="I698" s="135"/>
      <c r="J698" s="135"/>
      <c r="K698" s="135"/>
      <c r="L698" s="135"/>
      <c r="M698" s="135"/>
      <c r="N698" s="251"/>
    </row>
    <row r="699" spans="2:14" hidden="1" outlineLevel="1" x14ac:dyDescent="0.35">
      <c r="B699" s="134" t="s">
        <v>4754</v>
      </c>
      <c r="C699" s="135" t="s">
        <v>4755</v>
      </c>
      <c r="D699" s="135"/>
      <c r="E699" s="135"/>
      <c r="F699" s="135"/>
      <c r="G699" s="135"/>
      <c r="H699" s="135"/>
      <c r="I699" s="135"/>
      <c r="J699" s="135"/>
      <c r="K699" s="135"/>
      <c r="L699" s="135"/>
      <c r="M699" s="135"/>
      <c r="N699" s="251"/>
    </row>
    <row r="700" spans="2:14" hidden="1" outlineLevel="1" x14ac:dyDescent="0.35">
      <c r="B700" s="134" t="s">
        <v>4756</v>
      </c>
      <c r="C700" s="135" t="s">
        <v>4757</v>
      </c>
      <c r="D700" s="135"/>
      <c r="E700" s="135"/>
      <c r="F700" s="135"/>
      <c r="G700" s="135"/>
      <c r="H700" s="135"/>
      <c r="I700" s="135"/>
      <c r="J700" s="135"/>
      <c r="K700" s="135"/>
      <c r="L700" s="135"/>
      <c r="M700" s="135"/>
      <c r="N700" s="251"/>
    </row>
    <row r="701" spans="2:14" hidden="1" outlineLevel="1" x14ac:dyDescent="0.35">
      <c r="B701" s="134" t="s">
        <v>4758</v>
      </c>
      <c r="C701" s="135" t="s">
        <v>4759</v>
      </c>
      <c r="D701" s="135"/>
      <c r="E701" s="135"/>
      <c r="F701" s="135"/>
      <c r="G701" s="135"/>
      <c r="H701" s="135"/>
      <c r="I701" s="135"/>
      <c r="J701" s="135"/>
      <c r="K701" s="135"/>
      <c r="L701" s="135"/>
      <c r="M701" s="135"/>
      <c r="N701" s="251"/>
    </row>
    <row r="702" spans="2:14" hidden="1" outlineLevel="1" x14ac:dyDescent="0.35">
      <c r="B702" s="134" t="s">
        <v>4760</v>
      </c>
      <c r="C702" s="135" t="s">
        <v>4761</v>
      </c>
      <c r="D702" s="135"/>
      <c r="E702" s="135"/>
      <c r="F702" s="135"/>
      <c r="G702" s="135"/>
      <c r="H702" s="135"/>
      <c r="I702" s="135"/>
      <c r="J702" s="135"/>
      <c r="K702" s="135"/>
      <c r="L702" s="135"/>
      <c r="M702" s="135"/>
      <c r="N702" s="251"/>
    </row>
    <row r="703" spans="2:14" hidden="1" outlineLevel="1" x14ac:dyDescent="0.35">
      <c r="B703" s="134" t="s">
        <v>4762</v>
      </c>
      <c r="C703" s="135" t="s">
        <v>4763</v>
      </c>
      <c r="D703" s="135"/>
      <c r="E703" s="135"/>
      <c r="F703" s="135"/>
      <c r="G703" s="135"/>
      <c r="H703" s="135"/>
      <c r="I703" s="135"/>
      <c r="J703" s="135"/>
      <c r="K703" s="135"/>
      <c r="L703" s="135"/>
      <c r="M703" s="135"/>
      <c r="N703" s="251"/>
    </row>
    <row r="704" spans="2:14" hidden="1" outlineLevel="1" x14ac:dyDescent="0.35">
      <c r="B704" s="134" t="s">
        <v>4764</v>
      </c>
      <c r="C704" s="135" t="s">
        <v>4765</v>
      </c>
      <c r="D704" s="135"/>
      <c r="E704" s="135"/>
      <c r="F704" s="135"/>
      <c r="G704" s="135"/>
      <c r="H704" s="135"/>
      <c r="I704" s="135"/>
      <c r="J704" s="135"/>
      <c r="K704" s="135"/>
      <c r="L704" s="135"/>
      <c r="M704" s="135"/>
      <c r="N704" s="251"/>
    </row>
    <row r="705" spans="2:14" hidden="1" outlineLevel="1" x14ac:dyDescent="0.35">
      <c r="B705" s="134" t="s">
        <v>4766</v>
      </c>
      <c r="C705" s="135" t="s">
        <v>4767</v>
      </c>
      <c r="D705" s="135"/>
      <c r="E705" s="135"/>
      <c r="F705" s="135"/>
      <c r="G705" s="135"/>
      <c r="H705" s="135"/>
      <c r="I705" s="135"/>
      <c r="J705" s="135"/>
      <c r="K705" s="135"/>
      <c r="L705" s="135"/>
      <c r="M705" s="135"/>
      <c r="N705" s="251"/>
    </row>
    <row r="706" spans="2:14" hidden="1" outlineLevel="1" x14ac:dyDescent="0.35">
      <c r="B706" s="134" t="s">
        <v>4768</v>
      </c>
      <c r="C706" s="135" t="s">
        <v>4769</v>
      </c>
      <c r="D706" s="135"/>
      <c r="E706" s="135"/>
      <c r="F706" s="135"/>
      <c r="G706" s="135"/>
      <c r="H706" s="135"/>
      <c r="I706" s="135"/>
      <c r="J706" s="135"/>
      <c r="K706" s="135"/>
      <c r="L706" s="135"/>
      <c r="M706" s="135"/>
      <c r="N706" s="251"/>
    </row>
    <row r="707" spans="2:14" hidden="1" outlineLevel="1" x14ac:dyDescent="0.35">
      <c r="B707" s="134" t="s">
        <v>4770</v>
      </c>
      <c r="C707" s="135" t="s">
        <v>4771</v>
      </c>
      <c r="D707" s="135"/>
      <c r="E707" s="135"/>
      <c r="F707" s="135"/>
      <c r="G707" s="135"/>
      <c r="H707" s="135"/>
      <c r="I707" s="135"/>
      <c r="J707" s="135"/>
      <c r="K707" s="135"/>
      <c r="L707" s="135"/>
      <c r="M707" s="135"/>
      <c r="N707" s="251"/>
    </row>
    <row r="708" spans="2:14" hidden="1" outlineLevel="1" x14ac:dyDescent="0.35">
      <c r="B708" s="134" t="s">
        <v>4772</v>
      </c>
      <c r="C708" s="135" t="s">
        <v>4773</v>
      </c>
      <c r="D708" s="135"/>
      <c r="E708" s="135"/>
      <c r="F708" s="135"/>
      <c r="G708" s="135"/>
      <c r="H708" s="135"/>
      <c r="I708" s="135"/>
      <c r="J708" s="135"/>
      <c r="K708" s="135"/>
      <c r="L708" s="135"/>
      <c r="M708" s="135"/>
      <c r="N708" s="251"/>
    </row>
    <row r="709" spans="2:14" hidden="1" outlineLevel="1" x14ac:dyDescent="0.35">
      <c r="B709" s="134" t="s">
        <v>4774</v>
      </c>
      <c r="C709" s="135" t="s">
        <v>4775</v>
      </c>
      <c r="D709" s="135"/>
      <c r="E709" s="135"/>
      <c r="F709" s="135"/>
      <c r="G709" s="135"/>
      <c r="H709" s="135"/>
      <c r="I709" s="135"/>
      <c r="J709" s="135"/>
      <c r="K709" s="135"/>
      <c r="L709" s="135"/>
      <c r="M709" s="135"/>
      <c r="N709" s="251"/>
    </row>
    <row r="710" spans="2:14" hidden="1" outlineLevel="1" x14ac:dyDescent="0.35">
      <c r="B710" s="134" t="s">
        <v>4776</v>
      </c>
      <c r="C710" s="135" t="s">
        <v>3670</v>
      </c>
      <c r="D710" s="135"/>
      <c r="E710" s="135"/>
      <c r="F710" s="135"/>
      <c r="G710" s="135"/>
      <c r="H710" s="135"/>
      <c r="I710" s="135"/>
      <c r="J710" s="135"/>
      <c r="K710" s="135"/>
      <c r="L710" s="135"/>
      <c r="M710" s="135"/>
      <c r="N710" s="251"/>
    </row>
    <row r="711" spans="2:14" hidden="1" outlineLevel="1" x14ac:dyDescent="0.35">
      <c r="B711" s="134" t="s">
        <v>4777</v>
      </c>
      <c r="C711" s="135" t="s">
        <v>4778</v>
      </c>
      <c r="D711" s="135"/>
      <c r="E711" s="135"/>
      <c r="F711" s="135"/>
      <c r="G711" s="135"/>
      <c r="H711" s="135"/>
      <c r="I711" s="135"/>
      <c r="J711" s="135"/>
      <c r="K711" s="135"/>
      <c r="L711" s="135"/>
      <c r="M711" s="135"/>
      <c r="N711" s="251"/>
    </row>
    <row r="712" spans="2:14" hidden="1" outlineLevel="1" x14ac:dyDescent="0.35">
      <c r="B712" s="134" t="s">
        <v>4779</v>
      </c>
      <c r="C712" s="135" t="s">
        <v>4780</v>
      </c>
      <c r="D712" s="135"/>
      <c r="E712" s="135"/>
      <c r="F712" s="135"/>
      <c r="G712" s="135"/>
      <c r="H712" s="135"/>
      <c r="I712" s="135"/>
      <c r="J712" s="135"/>
      <c r="K712" s="135"/>
      <c r="L712" s="135"/>
      <c r="M712" s="135"/>
      <c r="N712" s="251"/>
    </row>
    <row r="713" spans="2:14" hidden="1" outlineLevel="1" x14ac:dyDescent="0.35">
      <c r="B713" s="134" t="s">
        <v>4781</v>
      </c>
      <c r="C713" s="135" t="s">
        <v>4782</v>
      </c>
      <c r="D713" s="135"/>
      <c r="E713" s="135"/>
      <c r="F713" s="135"/>
      <c r="G713" s="135"/>
      <c r="H713" s="135"/>
      <c r="I713" s="135"/>
      <c r="J713" s="135"/>
      <c r="K713" s="135"/>
      <c r="L713" s="135"/>
      <c r="M713" s="135"/>
      <c r="N713" s="251"/>
    </row>
    <row r="714" spans="2:14" hidden="1" outlineLevel="1" x14ac:dyDescent="0.35">
      <c r="B714" s="134" t="s">
        <v>4783</v>
      </c>
      <c r="C714" s="135" t="s">
        <v>4784</v>
      </c>
      <c r="D714" s="135"/>
      <c r="E714" s="135"/>
      <c r="F714" s="135"/>
      <c r="G714" s="135"/>
      <c r="H714" s="135"/>
      <c r="I714" s="135"/>
      <c r="J714" s="135"/>
      <c r="K714" s="135"/>
      <c r="L714" s="135"/>
      <c r="M714" s="135"/>
      <c r="N714" s="251"/>
    </row>
    <row r="715" spans="2:14" hidden="1" outlineLevel="1" x14ac:dyDescent="0.35">
      <c r="B715" s="134" t="s">
        <v>4785</v>
      </c>
      <c r="C715" s="135" t="s">
        <v>4786</v>
      </c>
      <c r="D715" s="135"/>
      <c r="E715" s="135"/>
      <c r="F715" s="135"/>
      <c r="G715" s="135"/>
      <c r="H715" s="135"/>
      <c r="I715" s="135"/>
      <c r="J715" s="135"/>
      <c r="K715" s="135"/>
      <c r="L715" s="135"/>
      <c r="M715" s="135"/>
      <c r="N715" s="251"/>
    </row>
    <row r="716" spans="2:14" hidden="1" outlineLevel="1" x14ac:dyDescent="0.35">
      <c r="B716" s="134" t="s">
        <v>4787</v>
      </c>
      <c r="C716" s="135" t="s">
        <v>4788</v>
      </c>
      <c r="D716" s="135"/>
      <c r="E716" s="135"/>
      <c r="F716" s="135"/>
      <c r="G716" s="135"/>
      <c r="H716" s="135"/>
      <c r="I716" s="135"/>
      <c r="J716" s="135"/>
      <c r="K716" s="135"/>
      <c r="L716" s="135"/>
      <c r="M716" s="135"/>
      <c r="N716" s="251"/>
    </row>
    <row r="717" spans="2:14" hidden="1" outlineLevel="1" x14ac:dyDescent="0.35">
      <c r="B717" s="134" t="s">
        <v>4789</v>
      </c>
      <c r="C717" s="135" t="s">
        <v>4790</v>
      </c>
      <c r="D717" s="135"/>
      <c r="E717" s="135"/>
      <c r="F717" s="135"/>
      <c r="G717" s="135"/>
      <c r="H717" s="135"/>
      <c r="I717" s="135"/>
      <c r="J717" s="135"/>
      <c r="K717" s="135"/>
      <c r="L717" s="135"/>
      <c r="M717" s="135"/>
      <c r="N717" s="251"/>
    </row>
    <row r="718" spans="2:14" hidden="1" outlineLevel="1" x14ac:dyDescent="0.35">
      <c r="B718" s="134" t="s">
        <v>4791</v>
      </c>
      <c r="C718" s="135" t="s">
        <v>4792</v>
      </c>
      <c r="D718" s="135"/>
      <c r="E718" s="135"/>
      <c r="F718" s="135"/>
      <c r="G718" s="135"/>
      <c r="H718" s="135"/>
      <c r="I718" s="135"/>
      <c r="J718" s="135"/>
      <c r="K718" s="135"/>
      <c r="L718" s="135"/>
      <c r="M718" s="135"/>
      <c r="N718" s="251"/>
    </row>
    <row r="719" spans="2:14" hidden="1" outlineLevel="1" x14ac:dyDescent="0.35">
      <c r="B719" s="134" t="s">
        <v>4793</v>
      </c>
      <c r="C719" s="135" t="s">
        <v>4794</v>
      </c>
      <c r="D719" s="135"/>
      <c r="E719" s="135"/>
      <c r="F719" s="135"/>
      <c r="G719" s="135"/>
      <c r="H719" s="135"/>
      <c r="I719" s="135"/>
      <c r="J719" s="135"/>
      <c r="K719" s="135"/>
      <c r="L719" s="135"/>
      <c r="M719" s="135"/>
      <c r="N719" s="251"/>
    </row>
    <row r="720" spans="2:14" hidden="1" outlineLevel="1" x14ac:dyDescent="0.35">
      <c r="B720" s="134" t="s">
        <v>4795</v>
      </c>
      <c r="C720" s="135" t="s">
        <v>4796</v>
      </c>
      <c r="D720" s="135"/>
      <c r="E720" s="135"/>
      <c r="F720" s="135"/>
      <c r="G720" s="135"/>
      <c r="H720" s="135"/>
      <c r="I720" s="135"/>
      <c r="J720" s="135"/>
      <c r="K720" s="135"/>
      <c r="L720" s="135"/>
      <c r="M720" s="135"/>
      <c r="N720" s="251"/>
    </row>
    <row r="721" spans="2:14" hidden="1" outlineLevel="1" x14ac:dyDescent="0.35">
      <c r="B721" s="134" t="s">
        <v>4797</v>
      </c>
      <c r="C721" s="135" t="s">
        <v>4798</v>
      </c>
      <c r="D721" s="135"/>
      <c r="E721" s="135"/>
      <c r="F721" s="135"/>
      <c r="G721" s="135"/>
      <c r="H721" s="135"/>
      <c r="I721" s="135"/>
      <c r="J721" s="135"/>
      <c r="K721" s="135"/>
      <c r="L721" s="135"/>
      <c r="M721" s="135"/>
      <c r="N721" s="251"/>
    </row>
    <row r="722" spans="2:14" hidden="1" outlineLevel="1" x14ac:dyDescent="0.35">
      <c r="B722" s="134" t="s">
        <v>4799</v>
      </c>
      <c r="C722" s="135" t="s">
        <v>4800</v>
      </c>
      <c r="D722" s="135"/>
      <c r="E722" s="135"/>
      <c r="F722" s="135"/>
      <c r="G722" s="135"/>
      <c r="H722" s="135"/>
      <c r="I722" s="135"/>
      <c r="J722" s="135"/>
      <c r="K722" s="135"/>
      <c r="L722" s="135"/>
      <c r="M722" s="135"/>
      <c r="N722" s="251"/>
    </row>
    <row r="723" spans="2:14" hidden="1" outlineLevel="1" x14ac:dyDescent="0.35">
      <c r="B723" s="134" t="s">
        <v>4801</v>
      </c>
      <c r="C723" s="135" t="s">
        <v>4802</v>
      </c>
      <c r="D723" s="135"/>
      <c r="E723" s="135"/>
      <c r="F723" s="135"/>
      <c r="G723" s="135"/>
      <c r="H723" s="135"/>
      <c r="I723" s="135"/>
      <c r="J723" s="135"/>
      <c r="K723" s="135"/>
      <c r="L723" s="135"/>
      <c r="M723" s="135"/>
      <c r="N723" s="251"/>
    </row>
    <row r="724" spans="2:14" hidden="1" outlineLevel="1" x14ac:dyDescent="0.35">
      <c r="B724" s="134" t="s">
        <v>4803</v>
      </c>
      <c r="C724" s="135" t="s">
        <v>4804</v>
      </c>
      <c r="D724" s="135"/>
      <c r="E724" s="135"/>
      <c r="F724" s="135"/>
      <c r="G724" s="135"/>
      <c r="H724" s="135"/>
      <c r="I724" s="135"/>
      <c r="J724" s="135"/>
      <c r="K724" s="135"/>
      <c r="L724" s="135"/>
      <c r="M724" s="135"/>
      <c r="N724" s="251"/>
    </row>
    <row r="725" spans="2:14" hidden="1" outlineLevel="1" x14ac:dyDescent="0.35">
      <c r="B725" s="134" t="s">
        <v>4805</v>
      </c>
      <c r="C725" s="135" t="s">
        <v>4806</v>
      </c>
      <c r="D725" s="135"/>
      <c r="E725" s="135"/>
      <c r="F725" s="135"/>
      <c r="G725" s="135"/>
      <c r="H725" s="135"/>
      <c r="I725" s="135"/>
      <c r="J725" s="135"/>
      <c r="K725" s="135"/>
      <c r="L725" s="135"/>
      <c r="M725" s="135"/>
      <c r="N725" s="251"/>
    </row>
    <row r="726" spans="2:14" hidden="1" outlineLevel="1" x14ac:dyDescent="0.35">
      <c r="B726" s="134" t="s">
        <v>4807</v>
      </c>
      <c r="C726" s="135" t="s">
        <v>4808</v>
      </c>
      <c r="D726" s="135"/>
      <c r="E726" s="135"/>
      <c r="F726" s="135"/>
      <c r="G726" s="135"/>
      <c r="H726" s="135"/>
      <c r="I726" s="135"/>
      <c r="J726" s="135"/>
      <c r="K726" s="135"/>
      <c r="L726" s="135"/>
      <c r="M726" s="135"/>
      <c r="N726" s="251"/>
    </row>
    <row r="727" spans="2:14" hidden="1" outlineLevel="1" x14ac:dyDescent="0.35">
      <c r="B727" s="134" t="s">
        <v>4809</v>
      </c>
      <c r="C727" s="135" t="s">
        <v>4810</v>
      </c>
      <c r="D727" s="135"/>
      <c r="E727" s="135"/>
      <c r="F727" s="135"/>
      <c r="G727" s="135"/>
      <c r="H727" s="135"/>
      <c r="I727" s="135"/>
      <c r="J727" s="135"/>
      <c r="K727" s="135"/>
      <c r="L727" s="135"/>
      <c r="M727" s="135"/>
      <c r="N727" s="251"/>
    </row>
    <row r="728" spans="2:14" hidden="1" outlineLevel="1" x14ac:dyDescent="0.35">
      <c r="B728" s="134" t="s">
        <v>4811</v>
      </c>
      <c r="C728" s="135" t="s">
        <v>4812</v>
      </c>
      <c r="D728" s="135"/>
      <c r="E728" s="135"/>
      <c r="F728" s="135"/>
      <c r="G728" s="135"/>
      <c r="H728" s="135"/>
      <c r="I728" s="135"/>
      <c r="J728" s="135"/>
      <c r="K728" s="135"/>
      <c r="L728" s="135"/>
      <c r="M728" s="135"/>
      <c r="N728" s="251"/>
    </row>
    <row r="729" spans="2:14" hidden="1" outlineLevel="1" x14ac:dyDescent="0.35">
      <c r="B729" s="134" t="s">
        <v>4813</v>
      </c>
      <c r="C729" s="135" t="s">
        <v>4814</v>
      </c>
      <c r="D729" s="135"/>
      <c r="E729" s="135"/>
      <c r="F729" s="135"/>
      <c r="G729" s="135"/>
      <c r="H729" s="135"/>
      <c r="I729" s="135"/>
      <c r="J729" s="135"/>
      <c r="K729" s="135"/>
      <c r="L729" s="135"/>
      <c r="M729" s="135"/>
      <c r="N729" s="251"/>
    </row>
    <row r="730" spans="2:14" hidden="1" outlineLevel="1" x14ac:dyDescent="0.35">
      <c r="B730" s="134" t="s">
        <v>4815</v>
      </c>
      <c r="C730" s="135" t="s">
        <v>4816</v>
      </c>
      <c r="D730" s="135"/>
      <c r="E730" s="135"/>
      <c r="F730" s="135"/>
      <c r="G730" s="135"/>
      <c r="H730" s="135"/>
      <c r="I730" s="135"/>
      <c r="J730" s="135"/>
      <c r="K730" s="135"/>
      <c r="L730" s="135"/>
      <c r="M730" s="135"/>
      <c r="N730" s="251"/>
    </row>
    <row r="731" spans="2:14" hidden="1" outlineLevel="1" x14ac:dyDescent="0.35">
      <c r="B731" s="134" t="s">
        <v>4817</v>
      </c>
      <c r="C731" s="135" t="s">
        <v>4818</v>
      </c>
      <c r="D731" s="135"/>
      <c r="E731" s="135"/>
      <c r="F731" s="135"/>
      <c r="G731" s="135"/>
      <c r="H731" s="135"/>
      <c r="I731" s="135"/>
      <c r="J731" s="135"/>
      <c r="K731" s="135"/>
      <c r="L731" s="135"/>
      <c r="M731" s="135"/>
      <c r="N731" s="251"/>
    </row>
    <row r="732" spans="2:14" hidden="1" outlineLevel="1" x14ac:dyDescent="0.35">
      <c r="B732" s="134" t="s">
        <v>4819</v>
      </c>
      <c r="C732" s="135" t="s">
        <v>4820</v>
      </c>
      <c r="D732" s="135"/>
      <c r="E732" s="135"/>
      <c r="F732" s="135"/>
      <c r="G732" s="135"/>
      <c r="H732" s="135"/>
      <c r="I732" s="135"/>
      <c r="J732" s="135"/>
      <c r="K732" s="135"/>
      <c r="L732" s="135"/>
      <c r="M732" s="135"/>
      <c r="N732" s="251"/>
    </row>
    <row r="733" spans="2:14" hidden="1" outlineLevel="1" x14ac:dyDescent="0.35">
      <c r="B733" s="134" t="s">
        <v>4821</v>
      </c>
      <c r="C733" s="135" t="s">
        <v>4822</v>
      </c>
      <c r="D733" s="135"/>
      <c r="E733" s="135"/>
      <c r="F733" s="135"/>
      <c r="G733" s="135"/>
      <c r="H733" s="135"/>
      <c r="I733" s="135"/>
      <c r="J733" s="135"/>
      <c r="K733" s="135"/>
      <c r="L733" s="135"/>
      <c r="M733" s="135"/>
      <c r="N733" s="251"/>
    </row>
    <row r="734" spans="2:14" hidden="1" outlineLevel="1" x14ac:dyDescent="0.35">
      <c r="B734" s="134" t="s">
        <v>4823</v>
      </c>
      <c r="C734" s="135" t="s">
        <v>4824</v>
      </c>
      <c r="D734" s="135"/>
      <c r="E734" s="135"/>
      <c r="F734" s="135"/>
      <c r="G734" s="135"/>
      <c r="H734" s="135"/>
      <c r="I734" s="135"/>
      <c r="J734" s="135"/>
      <c r="K734" s="135"/>
      <c r="L734" s="135"/>
      <c r="M734" s="135"/>
      <c r="N734" s="251"/>
    </row>
    <row r="735" spans="2:14" hidden="1" outlineLevel="1" x14ac:dyDescent="0.35">
      <c r="B735" s="134" t="s">
        <v>4825</v>
      </c>
      <c r="C735" s="135" t="s">
        <v>4826</v>
      </c>
      <c r="D735" s="135"/>
      <c r="E735" s="135"/>
      <c r="F735" s="135"/>
      <c r="G735" s="135"/>
      <c r="H735" s="135"/>
      <c r="I735" s="135"/>
      <c r="J735" s="135"/>
      <c r="K735" s="135"/>
      <c r="L735" s="135"/>
      <c r="M735" s="135"/>
      <c r="N735" s="251"/>
    </row>
    <row r="736" spans="2:14" hidden="1" outlineLevel="1" x14ac:dyDescent="0.35">
      <c r="B736" s="134" t="s">
        <v>4827</v>
      </c>
      <c r="C736" s="135" t="s">
        <v>4828</v>
      </c>
      <c r="D736" s="135"/>
      <c r="E736" s="135"/>
      <c r="F736" s="135"/>
      <c r="G736" s="135"/>
      <c r="H736" s="135"/>
      <c r="I736" s="135"/>
      <c r="J736" s="135"/>
      <c r="K736" s="135"/>
      <c r="L736" s="135"/>
      <c r="M736" s="135"/>
      <c r="N736" s="251"/>
    </row>
    <row r="737" spans="2:14" hidden="1" outlineLevel="1" x14ac:dyDescent="0.35">
      <c r="B737" s="134" t="s">
        <v>4829</v>
      </c>
      <c r="C737" s="135" t="s">
        <v>4830</v>
      </c>
      <c r="D737" s="135"/>
      <c r="E737" s="135"/>
      <c r="F737" s="135"/>
      <c r="G737" s="135"/>
      <c r="H737" s="135"/>
      <c r="I737" s="135"/>
      <c r="J737" s="135"/>
      <c r="K737" s="135"/>
      <c r="L737" s="135"/>
      <c r="M737" s="135"/>
      <c r="N737" s="251"/>
    </row>
    <row r="738" spans="2:14" hidden="1" outlineLevel="1" x14ac:dyDescent="0.35">
      <c r="B738" s="134" t="s">
        <v>4831</v>
      </c>
      <c r="C738" s="135" t="s">
        <v>3762</v>
      </c>
      <c r="D738" s="135"/>
      <c r="E738" s="135"/>
      <c r="F738" s="135"/>
      <c r="G738" s="135"/>
      <c r="H738" s="135"/>
      <c r="I738" s="135"/>
      <c r="J738" s="135"/>
      <c r="K738" s="135"/>
      <c r="L738" s="135"/>
      <c r="M738" s="135"/>
      <c r="N738" s="251"/>
    </row>
    <row r="739" spans="2:14" hidden="1" outlineLevel="1" x14ac:dyDescent="0.35">
      <c r="B739" s="134">
        <v>14</v>
      </c>
      <c r="C739" s="135" t="s">
        <v>4832</v>
      </c>
      <c r="D739" s="135"/>
      <c r="E739" s="135"/>
      <c r="F739" s="135"/>
      <c r="G739" s="135"/>
      <c r="H739" s="135"/>
      <c r="I739" s="135"/>
      <c r="J739" s="135"/>
      <c r="K739" s="135"/>
      <c r="L739" s="135"/>
      <c r="M739" s="135"/>
      <c r="N739" s="251"/>
    </row>
    <row r="740" spans="2:14" hidden="1" outlineLevel="1" x14ac:dyDescent="0.35">
      <c r="B740" s="134" t="s">
        <v>4833</v>
      </c>
      <c r="C740" s="135" t="s">
        <v>4834</v>
      </c>
      <c r="D740" s="135"/>
      <c r="E740" s="135"/>
      <c r="F740" s="135"/>
      <c r="G740" s="135"/>
      <c r="H740" s="135"/>
      <c r="I740" s="135"/>
      <c r="J740" s="135"/>
      <c r="K740" s="135"/>
      <c r="L740" s="135"/>
      <c r="M740" s="135"/>
      <c r="N740" s="251"/>
    </row>
    <row r="741" spans="2:14" hidden="1" outlineLevel="1" x14ac:dyDescent="0.35">
      <c r="B741" s="134" t="s">
        <v>4835</v>
      </c>
      <c r="C741" s="135" t="s">
        <v>4836</v>
      </c>
      <c r="D741" s="135"/>
      <c r="E741" s="135"/>
      <c r="F741" s="135"/>
      <c r="G741" s="135"/>
      <c r="H741" s="135"/>
      <c r="I741" s="135"/>
      <c r="J741" s="135"/>
      <c r="K741" s="135"/>
      <c r="L741" s="135"/>
      <c r="M741" s="135"/>
      <c r="N741" s="251"/>
    </row>
    <row r="742" spans="2:14" hidden="1" outlineLevel="1" x14ac:dyDescent="0.35">
      <c r="B742" s="134" t="s">
        <v>4837</v>
      </c>
      <c r="C742" s="135" t="s">
        <v>4838</v>
      </c>
      <c r="D742" s="135"/>
      <c r="E742" s="135"/>
      <c r="F742" s="135"/>
      <c r="G742" s="135"/>
      <c r="H742" s="135"/>
      <c r="I742" s="135"/>
      <c r="J742" s="135"/>
      <c r="K742" s="135"/>
      <c r="L742" s="135"/>
      <c r="M742" s="135"/>
      <c r="N742" s="251"/>
    </row>
    <row r="743" spans="2:14" hidden="1" outlineLevel="1" x14ac:dyDescent="0.35">
      <c r="B743" s="134" t="s">
        <v>4839</v>
      </c>
      <c r="C743" s="135" t="s">
        <v>4840</v>
      </c>
      <c r="D743" s="135"/>
      <c r="E743" s="135"/>
      <c r="F743" s="135"/>
      <c r="G743" s="135"/>
      <c r="H743" s="135"/>
      <c r="I743" s="135"/>
      <c r="J743" s="135"/>
      <c r="K743" s="135"/>
      <c r="L743" s="135"/>
      <c r="M743" s="135"/>
      <c r="N743" s="251"/>
    </row>
    <row r="744" spans="2:14" hidden="1" outlineLevel="1" x14ac:dyDescent="0.35">
      <c r="B744" s="134" t="s">
        <v>4841</v>
      </c>
      <c r="C744" s="135" t="s">
        <v>4842</v>
      </c>
      <c r="D744" s="135"/>
      <c r="E744" s="135"/>
      <c r="F744" s="135"/>
      <c r="G744" s="135"/>
      <c r="H744" s="135"/>
      <c r="I744" s="135"/>
      <c r="J744" s="135"/>
      <c r="K744" s="135"/>
      <c r="L744" s="135"/>
      <c r="M744" s="135"/>
      <c r="N744" s="251"/>
    </row>
    <row r="745" spans="2:14" hidden="1" outlineLevel="1" x14ac:dyDescent="0.35">
      <c r="B745" s="134" t="s">
        <v>4843</v>
      </c>
      <c r="C745" s="135" t="s">
        <v>4844</v>
      </c>
      <c r="D745" s="135"/>
      <c r="E745" s="135"/>
      <c r="F745" s="135"/>
      <c r="G745" s="135"/>
      <c r="H745" s="135"/>
      <c r="I745" s="135"/>
      <c r="J745" s="135"/>
      <c r="K745" s="135"/>
      <c r="L745" s="135"/>
      <c r="M745" s="135"/>
      <c r="N745" s="251"/>
    </row>
    <row r="746" spans="2:14" hidden="1" outlineLevel="1" x14ac:dyDescent="0.35">
      <c r="B746" s="134">
        <v>15</v>
      </c>
      <c r="C746" s="135" t="s">
        <v>4845</v>
      </c>
      <c r="D746" s="135"/>
      <c r="E746" s="135"/>
      <c r="F746" s="135"/>
      <c r="G746" s="135"/>
      <c r="H746" s="135"/>
      <c r="I746" s="135"/>
      <c r="J746" s="135"/>
      <c r="K746" s="135"/>
      <c r="L746" s="135"/>
      <c r="M746" s="135"/>
      <c r="N746" s="251"/>
    </row>
    <row r="747" spans="2:14" hidden="1" outlineLevel="1" x14ac:dyDescent="0.35">
      <c r="B747" s="134" t="s">
        <v>4846</v>
      </c>
      <c r="C747" s="135" t="s">
        <v>4847</v>
      </c>
      <c r="D747" s="135"/>
      <c r="E747" s="135"/>
      <c r="F747" s="135"/>
      <c r="G747" s="135"/>
      <c r="H747" s="135"/>
      <c r="I747" s="135"/>
      <c r="J747" s="135"/>
      <c r="K747" s="135"/>
      <c r="L747" s="135"/>
      <c r="M747" s="135"/>
      <c r="N747" s="251"/>
    </row>
    <row r="748" spans="2:14" hidden="1" outlineLevel="1" x14ac:dyDescent="0.35">
      <c r="B748" s="134" t="s">
        <v>3679</v>
      </c>
      <c r="C748" s="135" t="s">
        <v>3680</v>
      </c>
      <c r="D748" s="135"/>
      <c r="E748" s="135"/>
      <c r="F748" s="135"/>
      <c r="G748" s="135"/>
      <c r="H748" s="135"/>
      <c r="I748" s="135"/>
      <c r="J748" s="135"/>
      <c r="K748" s="135"/>
      <c r="L748" s="135"/>
      <c r="M748" s="135"/>
      <c r="N748" s="251"/>
    </row>
    <row r="749" spans="2:14" hidden="1" outlineLevel="1" x14ac:dyDescent="0.35">
      <c r="B749" s="134" t="s">
        <v>4848</v>
      </c>
      <c r="C749" s="135" t="s">
        <v>4849</v>
      </c>
      <c r="D749" s="135"/>
      <c r="E749" s="135"/>
      <c r="F749" s="135"/>
      <c r="G749" s="135"/>
      <c r="H749" s="135"/>
      <c r="I749" s="135"/>
      <c r="J749" s="135"/>
      <c r="K749" s="135"/>
      <c r="L749" s="135"/>
      <c r="M749" s="135"/>
      <c r="N749" s="251"/>
    </row>
    <row r="750" spans="2:14" hidden="1" outlineLevel="1" x14ac:dyDescent="0.35">
      <c r="B750" s="134" t="s">
        <v>3641</v>
      </c>
      <c r="C750" s="135" t="s">
        <v>3683</v>
      </c>
      <c r="D750" s="135"/>
      <c r="E750" s="135"/>
      <c r="F750" s="135"/>
      <c r="G750" s="135"/>
      <c r="H750" s="135"/>
      <c r="I750" s="135"/>
      <c r="J750" s="135"/>
      <c r="K750" s="135"/>
      <c r="L750" s="135"/>
      <c r="M750" s="135"/>
      <c r="N750" s="251"/>
    </row>
    <row r="751" spans="2:14" hidden="1" outlineLevel="1" x14ac:dyDescent="0.35">
      <c r="B751" s="134" t="s">
        <v>4850</v>
      </c>
      <c r="C751" s="135" t="s">
        <v>4851</v>
      </c>
      <c r="D751" s="135"/>
      <c r="E751" s="135"/>
      <c r="F751" s="135"/>
      <c r="G751" s="135"/>
      <c r="H751" s="135"/>
      <c r="I751" s="135"/>
      <c r="J751" s="135"/>
      <c r="K751" s="135"/>
      <c r="L751" s="135"/>
      <c r="M751" s="135"/>
      <c r="N751" s="251"/>
    </row>
    <row r="752" spans="2:14" hidden="1" outlineLevel="1" x14ac:dyDescent="0.35">
      <c r="B752" s="134" t="s">
        <v>3684</v>
      </c>
      <c r="C752" s="135" t="s">
        <v>3686</v>
      </c>
      <c r="D752" s="135"/>
      <c r="E752" s="135"/>
      <c r="F752" s="135"/>
      <c r="G752" s="135"/>
      <c r="H752" s="135"/>
      <c r="I752" s="135"/>
      <c r="J752" s="135"/>
      <c r="K752" s="135"/>
      <c r="L752" s="135"/>
      <c r="M752" s="135"/>
      <c r="N752" s="251"/>
    </row>
    <row r="753" spans="2:14" hidden="1" outlineLevel="1" x14ac:dyDescent="0.35">
      <c r="B753" s="134" t="s">
        <v>3689</v>
      </c>
      <c r="C753" s="135" t="s">
        <v>3691</v>
      </c>
      <c r="D753" s="135"/>
      <c r="E753" s="135"/>
      <c r="F753" s="135"/>
      <c r="G753" s="135"/>
      <c r="H753" s="135"/>
      <c r="I753" s="135"/>
      <c r="J753" s="135"/>
      <c r="K753" s="135"/>
      <c r="L753" s="135"/>
      <c r="M753" s="135"/>
      <c r="N753" s="251"/>
    </row>
    <row r="754" spans="2:14" hidden="1" outlineLevel="1" x14ac:dyDescent="0.35">
      <c r="B754" s="134" t="s">
        <v>4852</v>
      </c>
      <c r="C754" s="135" t="s">
        <v>4853</v>
      </c>
      <c r="D754" s="135"/>
      <c r="E754" s="135"/>
      <c r="F754" s="135"/>
      <c r="G754" s="135"/>
      <c r="H754" s="135"/>
      <c r="I754" s="135"/>
      <c r="J754" s="135"/>
      <c r="K754" s="135"/>
      <c r="L754" s="135"/>
      <c r="M754" s="135"/>
      <c r="N754" s="251"/>
    </row>
    <row r="755" spans="2:14" hidden="1" outlineLevel="1" x14ac:dyDescent="0.35">
      <c r="B755" s="134" t="s">
        <v>4854</v>
      </c>
      <c r="C755" s="135" t="s">
        <v>4855</v>
      </c>
      <c r="D755" s="135"/>
      <c r="E755" s="135"/>
      <c r="F755" s="135"/>
      <c r="G755" s="135"/>
      <c r="H755" s="135"/>
      <c r="I755" s="135"/>
      <c r="J755" s="135"/>
      <c r="K755" s="135"/>
      <c r="L755" s="135"/>
      <c r="M755" s="135"/>
      <c r="N755" s="251"/>
    </row>
    <row r="756" spans="2:14" hidden="1" outlineLevel="1" x14ac:dyDescent="0.35">
      <c r="B756" s="134" t="s">
        <v>4856</v>
      </c>
      <c r="C756" s="135" t="s">
        <v>4857</v>
      </c>
      <c r="D756" s="135"/>
      <c r="E756" s="135"/>
      <c r="F756" s="135"/>
      <c r="G756" s="135"/>
      <c r="H756" s="135"/>
      <c r="I756" s="135"/>
      <c r="J756" s="135"/>
      <c r="K756" s="135"/>
      <c r="L756" s="135"/>
      <c r="M756" s="135"/>
      <c r="N756" s="251"/>
    </row>
    <row r="757" spans="2:14" hidden="1" outlineLevel="1" x14ac:dyDescent="0.35">
      <c r="B757" s="134" t="s">
        <v>4858</v>
      </c>
      <c r="C757" s="135" t="s">
        <v>4859</v>
      </c>
      <c r="D757" s="135"/>
      <c r="E757" s="135"/>
      <c r="F757" s="135"/>
      <c r="G757" s="135"/>
      <c r="H757" s="135"/>
      <c r="I757" s="135"/>
      <c r="J757" s="135"/>
      <c r="K757" s="135"/>
      <c r="L757" s="135"/>
      <c r="M757" s="135"/>
      <c r="N757" s="251"/>
    </row>
    <row r="758" spans="2:14" hidden="1" outlineLevel="1" x14ac:dyDescent="0.35">
      <c r="B758" s="134" t="s">
        <v>4860</v>
      </c>
      <c r="C758" s="135" t="s">
        <v>4861</v>
      </c>
      <c r="D758" s="135"/>
      <c r="E758" s="135"/>
      <c r="F758" s="135"/>
      <c r="G758" s="135"/>
      <c r="H758" s="135"/>
      <c r="I758" s="135"/>
      <c r="J758" s="135"/>
      <c r="K758" s="135"/>
      <c r="L758" s="135"/>
      <c r="M758" s="135"/>
      <c r="N758" s="251"/>
    </row>
    <row r="759" spans="2:14" hidden="1" outlineLevel="1" x14ac:dyDescent="0.35">
      <c r="B759" s="134" t="s">
        <v>4862</v>
      </c>
      <c r="C759" s="135" t="s">
        <v>3695</v>
      </c>
      <c r="D759" s="135"/>
      <c r="E759" s="135"/>
      <c r="F759" s="135"/>
      <c r="G759" s="135"/>
      <c r="H759" s="135"/>
      <c r="I759" s="135"/>
      <c r="J759" s="135"/>
      <c r="K759" s="135"/>
      <c r="L759" s="135"/>
      <c r="M759" s="135"/>
      <c r="N759" s="251"/>
    </row>
    <row r="760" spans="2:14" hidden="1" outlineLevel="1" x14ac:dyDescent="0.35">
      <c r="B760" s="134" t="s">
        <v>4863</v>
      </c>
      <c r="C760" s="135" t="s">
        <v>4864</v>
      </c>
      <c r="D760" s="135"/>
      <c r="E760" s="135"/>
      <c r="F760" s="135"/>
      <c r="G760" s="135"/>
      <c r="H760" s="135"/>
      <c r="I760" s="135"/>
      <c r="J760" s="135"/>
      <c r="K760" s="135"/>
      <c r="L760" s="135"/>
      <c r="M760" s="135"/>
      <c r="N760" s="251"/>
    </row>
    <row r="761" spans="2:14" hidden="1" outlineLevel="1" x14ac:dyDescent="0.35">
      <c r="B761" s="134">
        <v>16</v>
      </c>
      <c r="C761" s="135" t="s">
        <v>4865</v>
      </c>
      <c r="D761" s="135"/>
      <c r="E761" s="135"/>
      <c r="F761" s="135"/>
      <c r="G761" s="135"/>
      <c r="H761" s="135"/>
      <c r="I761" s="135"/>
      <c r="J761" s="135"/>
      <c r="K761" s="135"/>
      <c r="L761" s="135"/>
      <c r="M761" s="135"/>
      <c r="N761" s="251"/>
    </row>
    <row r="762" spans="2:14" hidden="1" outlineLevel="1" x14ac:dyDescent="0.35">
      <c r="B762" s="134" t="s">
        <v>4866</v>
      </c>
      <c r="C762" s="135" t="s">
        <v>4867</v>
      </c>
      <c r="D762" s="135"/>
      <c r="E762" s="135"/>
      <c r="F762" s="135"/>
      <c r="G762" s="135"/>
      <c r="H762" s="135"/>
      <c r="I762" s="135"/>
      <c r="J762" s="135"/>
      <c r="K762" s="135"/>
      <c r="L762" s="135"/>
      <c r="M762" s="135"/>
      <c r="N762" s="251"/>
    </row>
    <row r="763" spans="2:14" hidden="1" outlineLevel="1" x14ac:dyDescent="0.35">
      <c r="B763" s="134" t="s">
        <v>4868</v>
      </c>
      <c r="C763" s="135" t="s">
        <v>4869</v>
      </c>
      <c r="D763" s="135"/>
      <c r="E763" s="135"/>
      <c r="F763" s="135"/>
      <c r="G763" s="135"/>
      <c r="H763" s="135"/>
      <c r="I763" s="135"/>
      <c r="J763" s="135"/>
      <c r="K763" s="135"/>
      <c r="L763" s="135"/>
      <c r="M763" s="135"/>
      <c r="N763" s="251"/>
    </row>
    <row r="764" spans="2:14" hidden="1" outlineLevel="1" x14ac:dyDescent="0.35">
      <c r="B764" s="134" t="s">
        <v>4870</v>
      </c>
      <c r="C764" s="135" t="s">
        <v>4871</v>
      </c>
      <c r="D764" s="135"/>
      <c r="E764" s="135"/>
      <c r="F764" s="135"/>
      <c r="G764" s="135"/>
      <c r="H764" s="135"/>
      <c r="I764" s="135"/>
      <c r="J764" s="135"/>
      <c r="K764" s="135"/>
      <c r="L764" s="135"/>
      <c r="M764" s="135"/>
      <c r="N764" s="251"/>
    </row>
    <row r="765" spans="2:14" hidden="1" outlineLevel="1" x14ac:dyDescent="0.35">
      <c r="B765" s="134" t="s">
        <v>4872</v>
      </c>
      <c r="C765" s="135" t="s">
        <v>4873</v>
      </c>
      <c r="D765" s="135"/>
      <c r="E765" s="135"/>
      <c r="F765" s="135"/>
      <c r="G765" s="135"/>
      <c r="H765" s="135"/>
      <c r="I765" s="135"/>
      <c r="J765" s="135"/>
      <c r="K765" s="135"/>
      <c r="L765" s="135"/>
      <c r="M765" s="135"/>
      <c r="N765" s="251"/>
    </row>
    <row r="766" spans="2:14" hidden="1" outlineLevel="1" x14ac:dyDescent="0.35">
      <c r="B766" s="134" t="s">
        <v>4874</v>
      </c>
      <c r="C766" s="135" t="s">
        <v>4875</v>
      </c>
      <c r="D766" s="135"/>
      <c r="E766" s="135"/>
      <c r="F766" s="135"/>
      <c r="G766" s="135"/>
      <c r="H766" s="135"/>
      <c r="I766" s="135"/>
      <c r="J766" s="135"/>
      <c r="K766" s="135"/>
      <c r="L766" s="135"/>
      <c r="M766" s="135"/>
      <c r="N766" s="251"/>
    </row>
    <row r="767" spans="2:14" hidden="1" outlineLevel="1" x14ac:dyDescent="0.35">
      <c r="B767" s="134" t="s">
        <v>4876</v>
      </c>
      <c r="C767" s="135" t="s">
        <v>4877</v>
      </c>
      <c r="D767" s="135"/>
      <c r="E767" s="135"/>
      <c r="F767" s="135"/>
      <c r="G767" s="135"/>
      <c r="H767" s="135"/>
      <c r="I767" s="135"/>
      <c r="J767" s="135"/>
      <c r="K767" s="135"/>
      <c r="L767" s="135"/>
      <c r="M767" s="135"/>
      <c r="N767" s="251"/>
    </row>
    <row r="768" spans="2:14" hidden="1" outlineLevel="1" x14ac:dyDescent="0.35">
      <c r="B768" s="134" t="s">
        <v>4878</v>
      </c>
      <c r="C768" s="135" t="s">
        <v>4879</v>
      </c>
      <c r="D768" s="135"/>
      <c r="E768" s="135"/>
      <c r="F768" s="135"/>
      <c r="G768" s="135"/>
      <c r="H768" s="135"/>
      <c r="I768" s="135"/>
      <c r="J768" s="135"/>
      <c r="K768" s="135"/>
      <c r="L768" s="135"/>
      <c r="M768" s="135"/>
      <c r="N768" s="251"/>
    </row>
    <row r="769" spans="2:14" hidden="1" outlineLevel="1" x14ac:dyDescent="0.35">
      <c r="B769" s="134" t="s">
        <v>4880</v>
      </c>
      <c r="C769" s="135" t="s">
        <v>4881</v>
      </c>
      <c r="D769" s="135"/>
      <c r="E769" s="135"/>
      <c r="F769" s="135"/>
      <c r="G769" s="135"/>
      <c r="H769" s="135"/>
      <c r="I769" s="135"/>
      <c r="J769" s="135"/>
      <c r="K769" s="135"/>
      <c r="L769" s="135"/>
      <c r="M769" s="135"/>
      <c r="N769" s="251"/>
    </row>
    <row r="770" spans="2:14" hidden="1" outlineLevel="1" x14ac:dyDescent="0.35">
      <c r="B770" s="134" t="s">
        <v>4882</v>
      </c>
      <c r="C770" s="135" t="s">
        <v>4883</v>
      </c>
      <c r="D770" s="135"/>
      <c r="E770" s="135"/>
      <c r="F770" s="135"/>
      <c r="G770" s="135"/>
      <c r="H770" s="135"/>
      <c r="I770" s="135"/>
      <c r="J770" s="135"/>
      <c r="K770" s="135"/>
      <c r="L770" s="135"/>
      <c r="M770" s="135"/>
      <c r="N770" s="251"/>
    </row>
    <row r="771" spans="2:14" hidden="1" outlineLevel="1" x14ac:dyDescent="0.35">
      <c r="B771" s="134" t="s">
        <v>4884</v>
      </c>
      <c r="C771" s="135" t="s">
        <v>4885</v>
      </c>
      <c r="D771" s="135"/>
      <c r="E771" s="135"/>
      <c r="F771" s="135"/>
      <c r="G771" s="135"/>
      <c r="H771" s="135"/>
      <c r="I771" s="135"/>
      <c r="J771" s="135"/>
      <c r="K771" s="135"/>
      <c r="L771" s="135"/>
      <c r="M771" s="135"/>
      <c r="N771" s="251"/>
    </row>
    <row r="772" spans="2:14" hidden="1" outlineLevel="1" x14ac:dyDescent="0.35">
      <c r="B772" s="134" t="s">
        <v>4886</v>
      </c>
      <c r="C772" s="135" t="s">
        <v>4887</v>
      </c>
      <c r="D772" s="135"/>
      <c r="E772" s="135"/>
      <c r="F772" s="135"/>
      <c r="G772" s="135"/>
      <c r="H772" s="135"/>
      <c r="I772" s="135"/>
      <c r="J772" s="135"/>
      <c r="K772" s="135"/>
      <c r="L772" s="135"/>
      <c r="M772" s="135"/>
      <c r="N772" s="251"/>
    </row>
    <row r="773" spans="2:14" hidden="1" outlineLevel="1" x14ac:dyDescent="0.35">
      <c r="B773" s="134" t="s">
        <v>4888</v>
      </c>
      <c r="C773" s="135" t="s">
        <v>4889</v>
      </c>
      <c r="D773" s="135"/>
      <c r="E773" s="135"/>
      <c r="F773" s="135"/>
      <c r="G773" s="135"/>
      <c r="H773" s="135"/>
      <c r="I773" s="135"/>
      <c r="J773" s="135"/>
      <c r="K773" s="135"/>
      <c r="L773" s="135"/>
      <c r="M773" s="135"/>
      <c r="N773" s="251"/>
    </row>
    <row r="774" spans="2:14" hidden="1" outlineLevel="1" x14ac:dyDescent="0.35">
      <c r="B774" s="134" t="s">
        <v>4890</v>
      </c>
      <c r="C774" s="135" t="s">
        <v>4891</v>
      </c>
      <c r="D774" s="135"/>
      <c r="E774" s="135"/>
      <c r="F774" s="135"/>
      <c r="G774" s="135"/>
      <c r="H774" s="135"/>
      <c r="I774" s="135"/>
      <c r="J774" s="135"/>
      <c r="K774" s="135"/>
      <c r="L774" s="135"/>
      <c r="M774" s="135"/>
      <c r="N774" s="251"/>
    </row>
    <row r="775" spans="2:14" hidden="1" outlineLevel="1" x14ac:dyDescent="0.35">
      <c r="B775" s="134" t="s">
        <v>4892</v>
      </c>
      <c r="C775" s="135" t="s">
        <v>4893</v>
      </c>
      <c r="D775" s="135"/>
      <c r="E775" s="135"/>
      <c r="F775" s="135"/>
      <c r="G775" s="135"/>
      <c r="H775" s="135"/>
      <c r="I775" s="135"/>
      <c r="J775" s="135"/>
      <c r="K775" s="135"/>
      <c r="L775" s="135"/>
      <c r="M775" s="135"/>
      <c r="N775" s="251"/>
    </row>
    <row r="776" spans="2:14" hidden="1" outlineLevel="1" x14ac:dyDescent="0.35">
      <c r="B776" s="134" t="s">
        <v>4894</v>
      </c>
      <c r="C776" s="135" t="s">
        <v>1346</v>
      </c>
      <c r="D776" s="135"/>
      <c r="E776" s="135"/>
      <c r="F776" s="135"/>
      <c r="G776" s="135"/>
      <c r="H776" s="135"/>
      <c r="I776" s="135"/>
      <c r="J776" s="135"/>
      <c r="K776" s="135"/>
      <c r="L776" s="135"/>
      <c r="M776" s="135"/>
      <c r="N776" s="251"/>
    </row>
    <row r="777" spans="2:14" hidden="1" outlineLevel="1" x14ac:dyDescent="0.35">
      <c r="B777" s="134" t="s">
        <v>4895</v>
      </c>
      <c r="C777" s="135" t="s">
        <v>1345</v>
      </c>
      <c r="D777" s="135"/>
      <c r="E777" s="135"/>
      <c r="F777" s="135"/>
      <c r="G777" s="135"/>
      <c r="H777" s="135"/>
      <c r="I777" s="135"/>
      <c r="J777" s="135"/>
      <c r="K777" s="135"/>
      <c r="L777" s="135"/>
      <c r="M777" s="135"/>
      <c r="N777" s="251"/>
    </row>
    <row r="778" spans="2:14" hidden="1" outlineLevel="1" x14ac:dyDescent="0.35">
      <c r="B778" s="134" t="s">
        <v>4896</v>
      </c>
      <c r="C778" s="135" t="s">
        <v>1349</v>
      </c>
      <c r="D778" s="135"/>
      <c r="E778" s="135"/>
      <c r="F778" s="135"/>
      <c r="G778" s="135"/>
      <c r="H778" s="135"/>
      <c r="I778" s="135"/>
      <c r="J778" s="135"/>
      <c r="K778" s="135"/>
      <c r="L778" s="135"/>
      <c r="M778" s="135"/>
      <c r="N778" s="251"/>
    </row>
    <row r="779" spans="2:14" hidden="1" outlineLevel="1" x14ac:dyDescent="0.35">
      <c r="B779" s="134" t="s">
        <v>4897</v>
      </c>
      <c r="C779" s="135" t="s">
        <v>1861</v>
      </c>
      <c r="D779" s="135"/>
      <c r="E779" s="135"/>
      <c r="F779" s="135"/>
      <c r="G779" s="135"/>
      <c r="H779" s="135"/>
      <c r="I779" s="135"/>
      <c r="J779" s="135"/>
      <c r="K779" s="135"/>
      <c r="L779" s="135"/>
      <c r="M779" s="135"/>
      <c r="N779" s="251"/>
    </row>
    <row r="780" spans="2:14" hidden="1" outlineLevel="1" x14ac:dyDescent="0.35">
      <c r="B780" s="134" t="s">
        <v>4898</v>
      </c>
      <c r="C780" s="135" t="s">
        <v>4899</v>
      </c>
      <c r="D780" s="135"/>
      <c r="E780" s="135"/>
      <c r="F780" s="135"/>
      <c r="G780" s="135"/>
      <c r="H780" s="135"/>
      <c r="I780" s="135"/>
      <c r="J780" s="135"/>
      <c r="K780" s="135"/>
      <c r="L780" s="135"/>
      <c r="M780" s="135"/>
      <c r="N780" s="251"/>
    </row>
    <row r="781" spans="2:14" hidden="1" outlineLevel="1" x14ac:dyDescent="0.35">
      <c r="B781" s="134" t="s">
        <v>4900</v>
      </c>
      <c r="C781" s="135" t="s">
        <v>4901</v>
      </c>
      <c r="D781" s="135"/>
      <c r="E781" s="135"/>
      <c r="F781" s="135"/>
      <c r="G781" s="135"/>
      <c r="H781" s="135"/>
      <c r="I781" s="135"/>
      <c r="J781" s="135"/>
      <c r="K781" s="135"/>
      <c r="L781" s="135"/>
      <c r="M781" s="135"/>
      <c r="N781" s="251"/>
    </row>
    <row r="782" spans="2:14" hidden="1" outlineLevel="1" x14ac:dyDescent="0.35">
      <c r="B782" s="134" t="s">
        <v>4902</v>
      </c>
      <c r="C782" s="135" t="s">
        <v>3762</v>
      </c>
      <c r="D782" s="135"/>
      <c r="E782" s="135"/>
      <c r="F782" s="135"/>
      <c r="G782" s="135"/>
      <c r="H782" s="135"/>
      <c r="I782" s="135"/>
      <c r="J782" s="135"/>
      <c r="K782" s="135"/>
      <c r="L782" s="135"/>
      <c r="M782" s="135"/>
      <c r="N782" s="251"/>
    </row>
    <row r="783" spans="2:14" hidden="1" outlineLevel="1" x14ac:dyDescent="0.35">
      <c r="B783" s="134" t="s">
        <v>4903</v>
      </c>
      <c r="C783" s="135" t="s">
        <v>4904</v>
      </c>
      <c r="D783" s="135"/>
      <c r="E783" s="135"/>
      <c r="F783" s="135"/>
      <c r="G783" s="135"/>
      <c r="H783" s="135"/>
      <c r="I783" s="135"/>
      <c r="J783" s="135"/>
      <c r="K783" s="135"/>
      <c r="L783" s="135"/>
      <c r="M783" s="135"/>
      <c r="N783" s="251"/>
    </row>
    <row r="784" spans="2:14" hidden="1" outlineLevel="1" x14ac:dyDescent="0.35">
      <c r="B784" s="134" t="s">
        <v>4905</v>
      </c>
      <c r="C784" s="135" t="s">
        <v>4906</v>
      </c>
      <c r="D784" s="135"/>
      <c r="E784" s="135"/>
      <c r="F784" s="135"/>
      <c r="G784" s="135"/>
      <c r="H784" s="135"/>
      <c r="I784" s="135"/>
      <c r="J784" s="135"/>
      <c r="K784" s="135"/>
      <c r="L784" s="135"/>
      <c r="M784" s="135"/>
      <c r="N784" s="251"/>
    </row>
    <row r="785" spans="2:14" hidden="1" outlineLevel="1" x14ac:dyDescent="0.35">
      <c r="B785" s="134" t="s">
        <v>4907</v>
      </c>
      <c r="C785" s="135" t="s">
        <v>4908</v>
      </c>
      <c r="D785" s="135"/>
      <c r="E785" s="135"/>
      <c r="F785" s="135"/>
      <c r="G785" s="135"/>
      <c r="H785" s="135"/>
      <c r="I785" s="135"/>
      <c r="J785" s="135"/>
      <c r="K785" s="135"/>
      <c r="L785" s="135"/>
      <c r="M785" s="135"/>
      <c r="N785" s="251"/>
    </row>
    <row r="786" spans="2:14" hidden="1" outlineLevel="1" x14ac:dyDescent="0.35">
      <c r="B786" s="134" t="s">
        <v>4909</v>
      </c>
      <c r="C786" s="135" t="s">
        <v>4910</v>
      </c>
      <c r="D786" s="135"/>
      <c r="E786" s="135"/>
      <c r="F786" s="135"/>
      <c r="G786" s="135"/>
      <c r="H786" s="135"/>
      <c r="I786" s="135"/>
      <c r="J786" s="135"/>
      <c r="K786" s="135"/>
      <c r="L786" s="135"/>
      <c r="M786" s="135"/>
      <c r="N786" s="251"/>
    </row>
    <row r="787" spans="2:14" hidden="1" outlineLevel="1" x14ac:dyDescent="0.35">
      <c r="B787" s="134" t="s">
        <v>4911</v>
      </c>
      <c r="C787" s="135" t="s">
        <v>4912</v>
      </c>
      <c r="D787" s="135"/>
      <c r="E787" s="135"/>
      <c r="F787" s="135"/>
      <c r="G787" s="135"/>
      <c r="H787" s="135"/>
      <c r="I787" s="135"/>
      <c r="J787" s="135"/>
      <c r="K787" s="135"/>
      <c r="L787" s="135"/>
      <c r="M787" s="135"/>
      <c r="N787" s="251"/>
    </row>
    <row r="788" spans="2:14" hidden="1" outlineLevel="1" x14ac:dyDescent="0.35">
      <c r="B788" s="134" t="s">
        <v>4913</v>
      </c>
      <c r="C788" s="135" t="s">
        <v>4914</v>
      </c>
      <c r="D788" s="135"/>
      <c r="E788" s="135"/>
      <c r="F788" s="135"/>
      <c r="G788" s="135"/>
      <c r="H788" s="135"/>
      <c r="I788" s="135"/>
      <c r="J788" s="135"/>
      <c r="K788" s="135"/>
      <c r="L788" s="135"/>
      <c r="M788" s="135"/>
      <c r="N788" s="251"/>
    </row>
    <row r="789" spans="2:14" hidden="1" outlineLevel="1" x14ac:dyDescent="0.35">
      <c r="B789" s="134" t="s">
        <v>4915</v>
      </c>
      <c r="C789" s="135" t="s">
        <v>4916</v>
      </c>
      <c r="D789" s="135"/>
      <c r="E789" s="135"/>
      <c r="F789" s="135"/>
      <c r="G789" s="135"/>
      <c r="H789" s="135"/>
      <c r="I789" s="135"/>
      <c r="J789" s="135"/>
      <c r="K789" s="135"/>
      <c r="L789" s="135"/>
      <c r="M789" s="135"/>
      <c r="N789" s="251"/>
    </row>
    <row r="790" spans="2:14" hidden="1" outlineLevel="1" x14ac:dyDescent="0.35">
      <c r="B790" s="134" t="s">
        <v>4917</v>
      </c>
      <c r="C790" s="135" t="s">
        <v>4918</v>
      </c>
      <c r="D790" s="135"/>
      <c r="E790" s="135"/>
      <c r="F790" s="135"/>
      <c r="G790" s="135"/>
      <c r="H790" s="135"/>
      <c r="I790" s="135"/>
      <c r="J790" s="135"/>
      <c r="K790" s="135"/>
      <c r="L790" s="135"/>
      <c r="M790" s="135"/>
      <c r="N790" s="251"/>
    </row>
    <row r="791" spans="2:14" hidden="1" outlineLevel="1" x14ac:dyDescent="0.35">
      <c r="B791" s="134" t="s">
        <v>4919</v>
      </c>
      <c r="C791" s="135" t="s">
        <v>4920</v>
      </c>
      <c r="D791" s="135"/>
      <c r="E791" s="135"/>
      <c r="F791" s="135"/>
      <c r="G791" s="135"/>
      <c r="H791" s="135"/>
      <c r="I791" s="135"/>
      <c r="J791" s="135"/>
      <c r="K791" s="135"/>
      <c r="L791" s="135"/>
      <c r="M791" s="135"/>
      <c r="N791" s="251"/>
    </row>
    <row r="792" spans="2:14" hidden="1" outlineLevel="1" x14ac:dyDescent="0.35">
      <c r="B792" s="134" t="s">
        <v>4921</v>
      </c>
      <c r="C792" s="135" t="s">
        <v>4922</v>
      </c>
      <c r="D792" s="135"/>
      <c r="E792" s="135"/>
      <c r="F792" s="135"/>
      <c r="G792" s="135"/>
      <c r="H792" s="135"/>
      <c r="I792" s="135"/>
      <c r="J792" s="135"/>
      <c r="K792" s="135"/>
      <c r="L792" s="135"/>
      <c r="M792" s="135"/>
      <c r="N792" s="251"/>
    </row>
    <row r="793" spans="2:14" hidden="1" outlineLevel="1" x14ac:dyDescent="0.35">
      <c r="B793" s="134" t="s">
        <v>4923</v>
      </c>
      <c r="C793" s="135" t="s">
        <v>4924</v>
      </c>
      <c r="D793" s="135"/>
      <c r="E793" s="135"/>
      <c r="F793" s="135"/>
      <c r="G793" s="135"/>
      <c r="H793" s="135"/>
      <c r="I793" s="135"/>
      <c r="J793" s="135"/>
      <c r="K793" s="135"/>
      <c r="L793" s="135"/>
      <c r="M793" s="135"/>
      <c r="N793" s="251"/>
    </row>
    <row r="794" spans="2:14" hidden="1" outlineLevel="1" x14ac:dyDescent="0.35">
      <c r="B794" s="134" t="s">
        <v>4925</v>
      </c>
      <c r="C794" s="135" t="s">
        <v>4926</v>
      </c>
      <c r="D794" s="135"/>
      <c r="E794" s="135"/>
      <c r="F794" s="135"/>
      <c r="G794" s="135"/>
      <c r="H794" s="135"/>
      <c r="I794" s="135"/>
      <c r="J794" s="135"/>
      <c r="K794" s="135"/>
      <c r="L794" s="135"/>
      <c r="M794" s="135"/>
      <c r="N794" s="251"/>
    </row>
    <row r="795" spans="2:14" hidden="1" outlineLevel="1" x14ac:dyDescent="0.35">
      <c r="B795" s="134" t="s">
        <v>4927</v>
      </c>
      <c r="C795" s="135" t="s">
        <v>4928</v>
      </c>
      <c r="D795" s="135"/>
      <c r="E795" s="135"/>
      <c r="F795" s="135"/>
      <c r="G795" s="135"/>
      <c r="H795" s="135"/>
      <c r="I795" s="135"/>
      <c r="J795" s="135"/>
      <c r="K795" s="135"/>
      <c r="L795" s="135"/>
      <c r="M795" s="135"/>
      <c r="N795" s="251"/>
    </row>
    <row r="796" spans="2:14" hidden="1" outlineLevel="1" x14ac:dyDescent="0.35">
      <c r="B796" s="134" t="s">
        <v>4929</v>
      </c>
      <c r="C796" s="135" t="s">
        <v>4930</v>
      </c>
      <c r="D796" s="135"/>
      <c r="E796" s="135"/>
      <c r="F796" s="135"/>
      <c r="G796" s="135"/>
      <c r="H796" s="135"/>
      <c r="I796" s="135"/>
      <c r="J796" s="135"/>
      <c r="K796" s="135"/>
      <c r="L796" s="135"/>
      <c r="M796" s="135"/>
      <c r="N796" s="251"/>
    </row>
    <row r="797" spans="2:14" hidden="1" outlineLevel="1" x14ac:dyDescent="0.35">
      <c r="B797" s="134" t="s">
        <v>4931</v>
      </c>
      <c r="C797" s="135" t="s">
        <v>4932</v>
      </c>
      <c r="D797" s="135"/>
      <c r="E797" s="135"/>
      <c r="F797" s="135"/>
      <c r="G797" s="135"/>
      <c r="H797" s="135"/>
      <c r="I797" s="135"/>
      <c r="J797" s="135"/>
      <c r="K797" s="135"/>
      <c r="L797" s="135"/>
      <c r="M797" s="135"/>
      <c r="N797" s="251"/>
    </row>
    <row r="798" spans="2:14" hidden="1" outlineLevel="1" x14ac:dyDescent="0.35">
      <c r="B798" s="134" t="s">
        <v>4933</v>
      </c>
      <c r="C798" s="135" t="s">
        <v>4934</v>
      </c>
      <c r="D798" s="135"/>
      <c r="E798" s="135"/>
      <c r="F798" s="135"/>
      <c r="G798" s="135"/>
      <c r="H798" s="135"/>
      <c r="I798" s="135"/>
      <c r="J798" s="135"/>
      <c r="K798" s="135"/>
      <c r="L798" s="135"/>
      <c r="M798" s="135"/>
      <c r="N798" s="251"/>
    </row>
    <row r="799" spans="2:14" hidden="1" outlineLevel="1" x14ac:dyDescent="0.35">
      <c r="B799" s="134" t="s">
        <v>4935</v>
      </c>
      <c r="C799" s="135" t="s">
        <v>4936</v>
      </c>
      <c r="D799" s="135"/>
      <c r="E799" s="135"/>
      <c r="F799" s="135"/>
      <c r="G799" s="135"/>
      <c r="H799" s="135"/>
      <c r="I799" s="135"/>
      <c r="J799" s="135"/>
      <c r="K799" s="135"/>
      <c r="L799" s="135"/>
      <c r="M799" s="135"/>
      <c r="N799" s="251"/>
    </row>
    <row r="800" spans="2:14" hidden="1" outlineLevel="1" x14ac:dyDescent="0.35">
      <c r="B800" s="134" t="s">
        <v>4937</v>
      </c>
      <c r="C800" s="135" t="s">
        <v>4938</v>
      </c>
      <c r="D800" s="135"/>
      <c r="E800" s="135"/>
      <c r="F800" s="135"/>
      <c r="G800" s="135"/>
      <c r="H800" s="135"/>
      <c r="I800" s="135"/>
      <c r="J800" s="135"/>
      <c r="K800" s="135"/>
      <c r="L800" s="135"/>
      <c r="M800" s="135"/>
      <c r="N800" s="251"/>
    </row>
    <row r="801" spans="2:14" hidden="1" outlineLevel="1" x14ac:dyDescent="0.35">
      <c r="B801" s="134" t="s">
        <v>4939</v>
      </c>
      <c r="C801" s="135" t="s">
        <v>4940</v>
      </c>
      <c r="D801" s="135"/>
      <c r="E801" s="135"/>
      <c r="F801" s="135"/>
      <c r="G801" s="135"/>
      <c r="H801" s="135"/>
      <c r="I801" s="135"/>
      <c r="J801" s="135"/>
      <c r="K801" s="135"/>
      <c r="L801" s="135"/>
      <c r="M801" s="135"/>
      <c r="N801" s="251"/>
    </row>
    <row r="802" spans="2:14" hidden="1" outlineLevel="1" x14ac:dyDescent="0.35">
      <c r="B802" s="134" t="s">
        <v>4941</v>
      </c>
      <c r="C802" s="135" t="s">
        <v>4942</v>
      </c>
      <c r="D802" s="135"/>
      <c r="E802" s="135"/>
      <c r="F802" s="135"/>
      <c r="G802" s="135"/>
      <c r="H802" s="135"/>
      <c r="I802" s="135"/>
      <c r="J802" s="135"/>
      <c r="K802" s="135"/>
      <c r="L802" s="135"/>
      <c r="M802" s="135"/>
      <c r="N802" s="251"/>
    </row>
    <row r="803" spans="2:14" hidden="1" outlineLevel="1" x14ac:dyDescent="0.35">
      <c r="B803" s="134" t="s">
        <v>4943</v>
      </c>
      <c r="C803" s="135" t="s">
        <v>4944</v>
      </c>
      <c r="D803" s="135"/>
      <c r="E803" s="135"/>
      <c r="F803" s="135"/>
      <c r="G803" s="135"/>
      <c r="H803" s="135"/>
      <c r="I803" s="135"/>
      <c r="J803" s="135"/>
      <c r="K803" s="135"/>
      <c r="L803" s="135"/>
      <c r="M803" s="135"/>
      <c r="N803" s="251"/>
    </row>
    <row r="804" spans="2:14" hidden="1" outlineLevel="1" x14ac:dyDescent="0.35">
      <c r="B804" s="134" t="s">
        <v>4945</v>
      </c>
      <c r="C804" s="135" t="s">
        <v>4946</v>
      </c>
      <c r="D804" s="135"/>
      <c r="E804" s="135"/>
      <c r="F804" s="135"/>
      <c r="G804" s="135"/>
      <c r="H804" s="135"/>
      <c r="I804" s="135"/>
      <c r="J804" s="135"/>
      <c r="K804" s="135"/>
      <c r="L804" s="135"/>
      <c r="M804" s="135"/>
      <c r="N804" s="251"/>
    </row>
    <row r="805" spans="2:14" hidden="1" outlineLevel="1" x14ac:dyDescent="0.35">
      <c r="B805" s="134" t="s">
        <v>4947</v>
      </c>
      <c r="C805" s="135" t="s">
        <v>4948</v>
      </c>
      <c r="D805" s="135"/>
      <c r="E805" s="135"/>
      <c r="F805" s="135"/>
      <c r="G805" s="135"/>
      <c r="H805" s="135"/>
      <c r="I805" s="135"/>
      <c r="J805" s="135"/>
      <c r="K805" s="135"/>
      <c r="L805" s="135"/>
      <c r="M805" s="135"/>
      <c r="N805" s="251"/>
    </row>
    <row r="806" spans="2:14" hidden="1" outlineLevel="1" x14ac:dyDescent="0.35">
      <c r="B806" s="134" t="s">
        <v>4949</v>
      </c>
      <c r="C806" s="135" t="s">
        <v>4950</v>
      </c>
      <c r="D806" s="135"/>
      <c r="E806" s="135"/>
      <c r="F806" s="135"/>
      <c r="G806" s="135"/>
      <c r="H806" s="135"/>
      <c r="I806" s="135"/>
      <c r="J806" s="135"/>
      <c r="K806" s="135"/>
      <c r="L806" s="135"/>
      <c r="M806" s="135"/>
      <c r="N806" s="251"/>
    </row>
    <row r="807" spans="2:14" hidden="1" outlineLevel="1" x14ac:dyDescent="0.35">
      <c r="B807" s="134" t="s">
        <v>4951</v>
      </c>
      <c r="C807" s="135" t="s">
        <v>4952</v>
      </c>
      <c r="D807" s="135"/>
      <c r="E807" s="135"/>
      <c r="F807" s="135"/>
      <c r="G807" s="135"/>
      <c r="H807" s="135"/>
      <c r="I807" s="135"/>
      <c r="J807" s="135"/>
      <c r="K807" s="135"/>
      <c r="L807" s="135"/>
      <c r="M807" s="135"/>
      <c r="N807" s="251"/>
    </row>
    <row r="808" spans="2:14" hidden="1" outlineLevel="1" x14ac:dyDescent="0.35">
      <c r="B808" s="134" t="s">
        <v>4953</v>
      </c>
      <c r="C808" s="135" t="s">
        <v>4954</v>
      </c>
      <c r="D808" s="135"/>
      <c r="E808" s="135"/>
      <c r="F808" s="135"/>
      <c r="G808" s="135"/>
      <c r="H808" s="135"/>
      <c r="I808" s="135"/>
      <c r="J808" s="135"/>
      <c r="K808" s="135"/>
      <c r="L808" s="135"/>
      <c r="M808" s="135"/>
      <c r="N808" s="251"/>
    </row>
    <row r="809" spans="2:14" hidden="1" outlineLevel="1" x14ac:dyDescent="0.35">
      <c r="B809" s="134" t="s">
        <v>4955</v>
      </c>
      <c r="C809" s="135" t="s">
        <v>4956</v>
      </c>
      <c r="D809" s="135"/>
      <c r="E809" s="135"/>
      <c r="F809" s="135"/>
      <c r="G809" s="135"/>
      <c r="H809" s="135"/>
      <c r="I809" s="135"/>
      <c r="J809" s="135"/>
      <c r="K809" s="135"/>
      <c r="L809" s="135"/>
      <c r="M809" s="135"/>
      <c r="N809" s="251"/>
    </row>
    <row r="810" spans="2:14" hidden="1" outlineLevel="1" x14ac:dyDescent="0.35">
      <c r="B810" s="134" t="s">
        <v>4957</v>
      </c>
      <c r="C810" s="135" t="s">
        <v>4958</v>
      </c>
      <c r="D810" s="135"/>
      <c r="E810" s="135"/>
      <c r="F810" s="135"/>
      <c r="G810" s="135"/>
      <c r="H810" s="135"/>
      <c r="I810" s="135"/>
      <c r="J810" s="135"/>
      <c r="K810" s="135"/>
      <c r="L810" s="135"/>
      <c r="M810" s="135"/>
      <c r="N810" s="251"/>
    </row>
    <row r="811" spans="2:14" hidden="1" outlineLevel="1" x14ac:dyDescent="0.35">
      <c r="B811" s="134" t="s">
        <v>4959</v>
      </c>
      <c r="C811" s="135" t="s">
        <v>4960</v>
      </c>
      <c r="D811" s="135"/>
      <c r="E811" s="135"/>
      <c r="F811" s="135"/>
      <c r="G811" s="135"/>
      <c r="H811" s="135"/>
      <c r="I811" s="135"/>
      <c r="J811" s="135"/>
      <c r="K811" s="135"/>
      <c r="L811" s="135"/>
      <c r="M811" s="135"/>
      <c r="N811" s="251"/>
    </row>
    <row r="812" spans="2:14" hidden="1" outlineLevel="1" x14ac:dyDescent="0.35">
      <c r="B812" s="134" t="s">
        <v>4961</v>
      </c>
      <c r="C812" s="135" t="s">
        <v>4962</v>
      </c>
      <c r="D812" s="135"/>
      <c r="E812" s="135"/>
      <c r="F812" s="135"/>
      <c r="G812" s="135"/>
      <c r="H812" s="135"/>
      <c r="I812" s="135"/>
      <c r="J812" s="135"/>
      <c r="K812" s="135"/>
      <c r="L812" s="135"/>
      <c r="M812" s="135"/>
      <c r="N812" s="251"/>
    </row>
    <row r="813" spans="2:14" hidden="1" outlineLevel="1" x14ac:dyDescent="0.35">
      <c r="B813" s="134" t="s">
        <v>4963</v>
      </c>
      <c r="C813" s="135" t="s">
        <v>4964</v>
      </c>
      <c r="D813" s="135"/>
      <c r="E813" s="135"/>
      <c r="F813" s="135"/>
      <c r="G813" s="135"/>
      <c r="H813" s="135"/>
      <c r="I813" s="135"/>
      <c r="J813" s="135"/>
      <c r="K813" s="135"/>
      <c r="L813" s="135"/>
      <c r="M813" s="135"/>
      <c r="N813" s="251"/>
    </row>
    <row r="814" spans="2:14" hidden="1" outlineLevel="1" x14ac:dyDescent="0.35">
      <c r="B814" s="134" t="s">
        <v>4965</v>
      </c>
      <c r="C814" s="135" t="s">
        <v>4966</v>
      </c>
      <c r="D814" s="135"/>
      <c r="E814" s="135"/>
      <c r="F814" s="135"/>
      <c r="G814" s="135"/>
      <c r="H814" s="135"/>
      <c r="I814" s="135"/>
      <c r="J814" s="135"/>
      <c r="K814" s="135"/>
      <c r="L814" s="135"/>
      <c r="M814" s="135"/>
      <c r="N814" s="251"/>
    </row>
    <row r="815" spans="2:14" hidden="1" outlineLevel="1" x14ac:dyDescent="0.35">
      <c r="B815" s="134" t="s">
        <v>4967</v>
      </c>
      <c r="C815" s="135" t="s">
        <v>4968</v>
      </c>
      <c r="D815" s="135"/>
      <c r="E815" s="135"/>
      <c r="F815" s="135"/>
      <c r="G815" s="135"/>
      <c r="H815" s="135"/>
      <c r="I815" s="135"/>
      <c r="J815" s="135"/>
      <c r="K815" s="135"/>
      <c r="L815" s="135"/>
      <c r="M815" s="135"/>
      <c r="N815" s="251"/>
    </row>
    <row r="816" spans="2:14" hidden="1" outlineLevel="1" x14ac:dyDescent="0.35">
      <c r="B816" s="134" t="s">
        <v>4969</v>
      </c>
      <c r="C816" s="135" t="s">
        <v>4970</v>
      </c>
      <c r="D816" s="135"/>
      <c r="E816" s="135"/>
      <c r="F816" s="135"/>
      <c r="G816" s="135"/>
      <c r="H816" s="135"/>
      <c r="I816" s="135"/>
      <c r="J816" s="135"/>
      <c r="K816" s="135"/>
      <c r="L816" s="135"/>
      <c r="M816" s="135"/>
      <c r="N816" s="251"/>
    </row>
    <row r="817" spans="2:14" hidden="1" outlineLevel="1" x14ac:dyDescent="0.35">
      <c r="B817" s="134" t="s">
        <v>4971</v>
      </c>
      <c r="C817" s="135" t="s">
        <v>4972</v>
      </c>
      <c r="D817" s="135"/>
      <c r="E817" s="135"/>
      <c r="F817" s="135"/>
      <c r="G817" s="135"/>
      <c r="H817" s="135"/>
      <c r="I817" s="135"/>
      <c r="J817" s="135"/>
      <c r="K817" s="135"/>
      <c r="L817" s="135"/>
      <c r="M817" s="135"/>
      <c r="N817" s="251"/>
    </row>
    <row r="818" spans="2:14" hidden="1" outlineLevel="1" x14ac:dyDescent="0.35">
      <c r="B818" s="134" t="s">
        <v>4973</v>
      </c>
      <c r="C818" s="135" t="s">
        <v>4974</v>
      </c>
      <c r="D818" s="135"/>
      <c r="E818" s="135"/>
      <c r="F818" s="135"/>
      <c r="G818" s="135"/>
      <c r="H818" s="135"/>
      <c r="I818" s="135"/>
      <c r="J818" s="135"/>
      <c r="K818" s="135"/>
      <c r="L818" s="135"/>
      <c r="M818" s="135"/>
      <c r="N818" s="251"/>
    </row>
    <row r="819" spans="2:14" hidden="1" outlineLevel="1" x14ac:dyDescent="0.35">
      <c r="B819" s="134" t="s">
        <v>4975</v>
      </c>
      <c r="C819" s="135" t="s">
        <v>3762</v>
      </c>
      <c r="D819" s="135"/>
      <c r="E819" s="135"/>
      <c r="F819" s="135"/>
      <c r="G819" s="135"/>
      <c r="H819" s="135"/>
      <c r="I819" s="135"/>
      <c r="J819" s="135"/>
      <c r="K819" s="135"/>
      <c r="L819" s="135"/>
      <c r="M819" s="135"/>
      <c r="N819" s="251"/>
    </row>
    <row r="820" spans="2:14" hidden="1" outlineLevel="1" x14ac:dyDescent="0.35">
      <c r="B820" s="134" t="s">
        <v>4976</v>
      </c>
      <c r="C820" s="135" t="s">
        <v>4977</v>
      </c>
      <c r="D820" s="135"/>
      <c r="E820" s="135"/>
      <c r="F820" s="135"/>
      <c r="G820" s="135"/>
      <c r="H820" s="135"/>
      <c r="I820" s="135"/>
      <c r="J820" s="135"/>
      <c r="K820" s="135"/>
      <c r="L820" s="135"/>
      <c r="M820" s="135"/>
      <c r="N820" s="251"/>
    </row>
    <row r="821" spans="2:14" hidden="1" outlineLevel="1" x14ac:dyDescent="0.35">
      <c r="B821" s="134" t="s">
        <v>4978</v>
      </c>
      <c r="C821" s="135" t="s">
        <v>4979</v>
      </c>
      <c r="D821" s="135"/>
      <c r="E821" s="135"/>
      <c r="F821" s="135"/>
      <c r="G821" s="135"/>
      <c r="H821" s="135"/>
      <c r="I821" s="135"/>
      <c r="J821" s="135"/>
      <c r="K821" s="135"/>
      <c r="L821" s="135"/>
      <c r="M821" s="135"/>
      <c r="N821" s="251"/>
    </row>
    <row r="822" spans="2:14" hidden="1" outlineLevel="1" x14ac:dyDescent="0.35">
      <c r="B822" s="134" t="s">
        <v>4980</v>
      </c>
      <c r="C822" s="135" t="s">
        <v>4981</v>
      </c>
      <c r="D822" s="135"/>
      <c r="E822" s="135"/>
      <c r="F822" s="135"/>
      <c r="G822" s="135"/>
      <c r="H822" s="135"/>
      <c r="I822" s="135"/>
      <c r="J822" s="135"/>
      <c r="K822" s="135"/>
      <c r="L822" s="135"/>
      <c r="M822" s="135"/>
      <c r="N822" s="251"/>
    </row>
    <row r="823" spans="2:14" hidden="1" outlineLevel="1" x14ac:dyDescent="0.35">
      <c r="B823" s="134" t="s">
        <v>4982</v>
      </c>
      <c r="C823" s="135" t="s">
        <v>4983</v>
      </c>
      <c r="D823" s="135"/>
      <c r="E823" s="135"/>
      <c r="F823" s="135"/>
      <c r="G823" s="135"/>
      <c r="H823" s="135"/>
      <c r="I823" s="135"/>
      <c r="J823" s="135"/>
      <c r="K823" s="135"/>
      <c r="L823" s="135"/>
      <c r="M823" s="135"/>
      <c r="N823" s="251"/>
    </row>
    <row r="824" spans="2:14" hidden="1" outlineLevel="1" x14ac:dyDescent="0.35">
      <c r="B824" s="134" t="s">
        <v>4984</v>
      </c>
      <c r="C824" s="135" t="s">
        <v>4985</v>
      </c>
      <c r="D824" s="135"/>
      <c r="E824" s="135"/>
      <c r="F824" s="135"/>
      <c r="G824" s="135"/>
      <c r="H824" s="135"/>
      <c r="I824" s="135"/>
      <c r="J824" s="135"/>
      <c r="K824" s="135"/>
      <c r="L824" s="135"/>
      <c r="M824" s="135"/>
      <c r="N824" s="251"/>
    </row>
    <row r="825" spans="2:14" hidden="1" outlineLevel="1" x14ac:dyDescent="0.35">
      <c r="B825" s="134" t="s">
        <v>4986</v>
      </c>
      <c r="C825" s="135" t="s">
        <v>4987</v>
      </c>
      <c r="D825" s="135"/>
      <c r="E825" s="135"/>
      <c r="F825" s="135"/>
      <c r="G825" s="135"/>
      <c r="H825" s="135"/>
      <c r="I825" s="135"/>
      <c r="J825" s="135"/>
      <c r="K825" s="135"/>
      <c r="L825" s="135"/>
      <c r="M825" s="135"/>
      <c r="N825" s="251"/>
    </row>
    <row r="826" spans="2:14" hidden="1" outlineLevel="1" x14ac:dyDescent="0.35">
      <c r="B826" s="134" t="s">
        <v>4988</v>
      </c>
      <c r="C826" s="135" t="s">
        <v>4989</v>
      </c>
      <c r="D826" s="135"/>
      <c r="E826" s="135"/>
      <c r="F826" s="135"/>
      <c r="G826" s="135"/>
      <c r="H826" s="135"/>
      <c r="I826" s="135"/>
      <c r="J826" s="135"/>
      <c r="K826" s="135"/>
      <c r="L826" s="135"/>
      <c r="M826" s="135"/>
      <c r="N826" s="251"/>
    </row>
    <row r="827" spans="2:14" hidden="1" outlineLevel="1" x14ac:dyDescent="0.35">
      <c r="B827" s="134" t="s">
        <v>4990</v>
      </c>
      <c r="C827" s="135" t="s">
        <v>4991</v>
      </c>
      <c r="D827" s="135"/>
      <c r="E827" s="135"/>
      <c r="F827" s="135"/>
      <c r="G827" s="135"/>
      <c r="H827" s="135"/>
      <c r="I827" s="135"/>
      <c r="J827" s="135"/>
      <c r="K827" s="135"/>
      <c r="L827" s="135"/>
      <c r="M827" s="135"/>
      <c r="N827" s="251"/>
    </row>
    <row r="828" spans="2:14" hidden="1" outlineLevel="1" x14ac:dyDescent="0.35">
      <c r="B828" s="134" t="s">
        <v>4992</v>
      </c>
      <c r="C828" s="135" t="s">
        <v>4993</v>
      </c>
      <c r="D828" s="135"/>
      <c r="E828" s="135"/>
      <c r="F828" s="135"/>
      <c r="G828" s="135"/>
      <c r="H828" s="135"/>
      <c r="I828" s="135"/>
      <c r="J828" s="135"/>
      <c r="K828" s="135"/>
      <c r="L828" s="135"/>
      <c r="M828" s="135"/>
      <c r="N828" s="251"/>
    </row>
    <row r="829" spans="2:14" hidden="1" outlineLevel="1" x14ac:dyDescent="0.35">
      <c r="B829" s="134" t="s">
        <v>4994</v>
      </c>
      <c r="C829" s="135" t="s">
        <v>4995</v>
      </c>
      <c r="D829" s="135"/>
      <c r="E829" s="135"/>
      <c r="F829" s="135"/>
      <c r="G829" s="135"/>
      <c r="H829" s="135"/>
      <c r="I829" s="135"/>
      <c r="J829" s="135"/>
      <c r="K829" s="135"/>
      <c r="L829" s="135"/>
      <c r="M829" s="135"/>
      <c r="N829" s="251"/>
    </row>
    <row r="830" spans="2:14" hidden="1" outlineLevel="1" x14ac:dyDescent="0.35">
      <c r="B830" s="134" t="s">
        <v>4996</v>
      </c>
      <c r="C830" s="135" t="s">
        <v>4997</v>
      </c>
      <c r="D830" s="135"/>
      <c r="E830" s="135"/>
      <c r="F830" s="135"/>
      <c r="G830" s="135"/>
      <c r="H830" s="135"/>
      <c r="I830" s="135"/>
      <c r="J830" s="135"/>
      <c r="K830" s="135"/>
      <c r="L830" s="135"/>
      <c r="M830" s="135"/>
      <c r="N830" s="251"/>
    </row>
    <row r="831" spans="2:14" hidden="1" outlineLevel="1" x14ac:dyDescent="0.35">
      <c r="B831" s="134" t="s">
        <v>4998</v>
      </c>
      <c r="C831" s="135" t="s">
        <v>4999</v>
      </c>
      <c r="D831" s="135"/>
      <c r="E831" s="135"/>
      <c r="F831" s="135"/>
      <c r="G831" s="135"/>
      <c r="H831" s="135"/>
      <c r="I831" s="135"/>
      <c r="J831" s="135"/>
      <c r="K831" s="135"/>
      <c r="L831" s="135"/>
      <c r="M831" s="135"/>
      <c r="N831" s="251"/>
    </row>
    <row r="832" spans="2:14" hidden="1" outlineLevel="1" x14ac:dyDescent="0.35">
      <c r="B832" s="134" t="s">
        <v>5000</v>
      </c>
      <c r="C832" s="135" t="s">
        <v>5001</v>
      </c>
      <c r="D832" s="135"/>
      <c r="E832" s="135"/>
      <c r="F832" s="135"/>
      <c r="G832" s="135"/>
      <c r="H832" s="135"/>
      <c r="I832" s="135"/>
      <c r="J832" s="135"/>
      <c r="K832" s="135"/>
      <c r="L832" s="135"/>
      <c r="M832" s="135"/>
      <c r="N832" s="251"/>
    </row>
    <row r="833" spans="2:14" hidden="1" outlineLevel="1" x14ac:dyDescent="0.35">
      <c r="B833" s="134" t="s">
        <v>5002</v>
      </c>
      <c r="C833" s="135" t="s">
        <v>5003</v>
      </c>
      <c r="D833" s="135"/>
      <c r="E833" s="135"/>
      <c r="F833" s="135"/>
      <c r="G833" s="135"/>
      <c r="H833" s="135"/>
      <c r="I833" s="135"/>
      <c r="J833" s="135"/>
      <c r="K833" s="135"/>
      <c r="L833" s="135"/>
      <c r="M833" s="135"/>
      <c r="N833" s="251"/>
    </row>
    <row r="834" spans="2:14" hidden="1" outlineLevel="1" x14ac:dyDescent="0.35">
      <c r="B834" s="134" t="s">
        <v>5004</v>
      </c>
      <c r="C834" s="135" t="s">
        <v>5005</v>
      </c>
      <c r="D834" s="135"/>
      <c r="E834" s="135"/>
      <c r="F834" s="135"/>
      <c r="G834" s="135"/>
      <c r="H834" s="135"/>
      <c r="I834" s="135"/>
      <c r="J834" s="135"/>
      <c r="K834" s="135"/>
      <c r="L834" s="135"/>
      <c r="M834" s="135"/>
      <c r="N834" s="251"/>
    </row>
    <row r="835" spans="2:14" hidden="1" outlineLevel="1" x14ac:dyDescent="0.35">
      <c r="B835" s="134" t="s">
        <v>5006</v>
      </c>
      <c r="C835" s="135" t="s">
        <v>5007</v>
      </c>
      <c r="D835" s="135"/>
      <c r="E835" s="135"/>
      <c r="F835" s="135"/>
      <c r="G835" s="135"/>
      <c r="H835" s="135"/>
      <c r="I835" s="135"/>
      <c r="J835" s="135"/>
      <c r="K835" s="135"/>
      <c r="L835" s="135"/>
      <c r="M835" s="135"/>
      <c r="N835" s="251"/>
    </row>
    <row r="836" spans="2:14" hidden="1" outlineLevel="1" x14ac:dyDescent="0.35">
      <c r="B836" s="134" t="s">
        <v>5008</v>
      </c>
      <c r="C836" s="135" t="s">
        <v>5009</v>
      </c>
      <c r="D836" s="135"/>
      <c r="E836" s="135"/>
      <c r="F836" s="135"/>
      <c r="G836" s="135"/>
      <c r="H836" s="135"/>
      <c r="I836" s="135"/>
      <c r="J836" s="135"/>
      <c r="K836" s="135"/>
      <c r="L836" s="135"/>
      <c r="M836" s="135"/>
      <c r="N836" s="251"/>
    </row>
    <row r="837" spans="2:14" hidden="1" outlineLevel="1" x14ac:dyDescent="0.35">
      <c r="B837" s="134" t="s">
        <v>5010</v>
      </c>
      <c r="C837" s="135" t="s">
        <v>5011</v>
      </c>
      <c r="D837" s="135"/>
      <c r="E837" s="135"/>
      <c r="F837" s="135"/>
      <c r="G837" s="135"/>
      <c r="H837" s="135"/>
      <c r="I837" s="135"/>
      <c r="J837" s="135"/>
      <c r="K837" s="135"/>
      <c r="L837" s="135"/>
      <c r="M837" s="135"/>
      <c r="N837" s="251"/>
    </row>
    <row r="838" spans="2:14" hidden="1" outlineLevel="1" x14ac:dyDescent="0.35">
      <c r="B838" s="134" t="s">
        <v>5012</v>
      </c>
      <c r="C838" s="135" t="s">
        <v>5013</v>
      </c>
      <c r="D838" s="135"/>
      <c r="E838" s="135"/>
      <c r="F838" s="135"/>
      <c r="G838" s="135"/>
      <c r="H838" s="135"/>
      <c r="I838" s="135"/>
      <c r="J838" s="135"/>
      <c r="K838" s="135"/>
      <c r="L838" s="135"/>
      <c r="M838" s="135"/>
      <c r="N838" s="251"/>
    </row>
    <row r="839" spans="2:14" hidden="1" outlineLevel="1" x14ac:dyDescent="0.35">
      <c r="B839" s="134" t="s">
        <v>5014</v>
      </c>
      <c r="C839" s="135" t="s">
        <v>5015</v>
      </c>
      <c r="D839" s="135"/>
      <c r="E839" s="135"/>
      <c r="F839" s="135"/>
      <c r="G839" s="135"/>
      <c r="H839" s="135"/>
      <c r="I839" s="135"/>
      <c r="J839" s="135"/>
      <c r="K839" s="135"/>
      <c r="L839" s="135"/>
      <c r="M839" s="135"/>
      <c r="N839" s="251"/>
    </row>
    <row r="840" spans="2:14" hidden="1" outlineLevel="1" x14ac:dyDescent="0.35">
      <c r="B840" s="134" t="s">
        <v>5016</v>
      </c>
      <c r="C840" s="135" t="s">
        <v>5017</v>
      </c>
      <c r="D840" s="135"/>
      <c r="E840" s="135"/>
      <c r="F840" s="135"/>
      <c r="G840" s="135"/>
      <c r="H840" s="135"/>
      <c r="I840" s="135"/>
      <c r="J840" s="135"/>
      <c r="K840" s="135"/>
      <c r="L840" s="135"/>
      <c r="M840" s="135"/>
      <c r="N840" s="251"/>
    </row>
    <row r="841" spans="2:14" hidden="1" outlineLevel="1" x14ac:dyDescent="0.35">
      <c r="B841" s="134" t="s">
        <v>5018</v>
      </c>
      <c r="C841" s="135" t="s">
        <v>5019</v>
      </c>
      <c r="D841" s="135"/>
      <c r="E841" s="135"/>
      <c r="F841" s="135"/>
      <c r="G841" s="135"/>
      <c r="H841" s="135"/>
      <c r="I841" s="135"/>
      <c r="J841" s="135"/>
      <c r="K841" s="135"/>
      <c r="L841" s="135"/>
      <c r="M841" s="135"/>
      <c r="N841" s="251"/>
    </row>
    <row r="842" spans="2:14" hidden="1" outlineLevel="1" x14ac:dyDescent="0.35">
      <c r="B842" s="134" t="s">
        <v>5020</v>
      </c>
      <c r="C842" s="135" t="s">
        <v>5021</v>
      </c>
      <c r="D842" s="135"/>
      <c r="E842" s="135"/>
      <c r="F842" s="135"/>
      <c r="G842" s="135"/>
      <c r="H842" s="135"/>
      <c r="I842" s="135"/>
      <c r="J842" s="135"/>
      <c r="K842" s="135"/>
      <c r="L842" s="135"/>
      <c r="M842" s="135"/>
      <c r="N842" s="251"/>
    </row>
    <row r="843" spans="2:14" hidden="1" outlineLevel="1" x14ac:dyDescent="0.35">
      <c r="B843" s="134" t="s">
        <v>5022</v>
      </c>
      <c r="C843" s="135" t="s">
        <v>5023</v>
      </c>
      <c r="D843" s="135"/>
      <c r="E843" s="135"/>
      <c r="F843" s="135"/>
      <c r="G843" s="135"/>
      <c r="H843" s="135"/>
      <c r="I843" s="135"/>
      <c r="J843" s="135"/>
      <c r="K843" s="135"/>
      <c r="L843" s="135"/>
      <c r="M843" s="135"/>
      <c r="N843" s="251"/>
    </row>
    <row r="844" spans="2:14" hidden="1" outlineLevel="1" x14ac:dyDescent="0.35">
      <c r="B844" s="134" t="s">
        <v>5024</v>
      </c>
      <c r="C844" s="135" t="s">
        <v>5025</v>
      </c>
      <c r="D844" s="135"/>
      <c r="E844" s="135"/>
      <c r="F844" s="135"/>
      <c r="G844" s="135"/>
      <c r="H844" s="135"/>
      <c r="I844" s="135"/>
      <c r="J844" s="135"/>
      <c r="K844" s="135"/>
      <c r="L844" s="135"/>
      <c r="M844" s="135"/>
      <c r="N844" s="251"/>
    </row>
    <row r="845" spans="2:14" hidden="1" outlineLevel="1" x14ac:dyDescent="0.35">
      <c r="B845" s="134">
        <v>17</v>
      </c>
      <c r="C845" s="135" t="s">
        <v>5026</v>
      </c>
      <c r="D845" s="135"/>
      <c r="E845" s="135"/>
      <c r="F845" s="135"/>
      <c r="G845" s="135"/>
      <c r="H845" s="135"/>
      <c r="I845" s="135"/>
      <c r="J845" s="135"/>
      <c r="K845" s="135"/>
      <c r="L845" s="135"/>
      <c r="M845" s="135"/>
      <c r="N845" s="251"/>
    </row>
    <row r="846" spans="2:14" hidden="1" outlineLevel="1" x14ac:dyDescent="0.35">
      <c r="B846" s="134" t="s">
        <v>5027</v>
      </c>
      <c r="C846" s="135" t="s">
        <v>5028</v>
      </c>
      <c r="D846" s="135"/>
      <c r="E846" s="135"/>
      <c r="F846" s="135"/>
      <c r="G846" s="135"/>
      <c r="H846" s="135"/>
      <c r="I846" s="135"/>
      <c r="J846" s="135"/>
      <c r="K846" s="135"/>
      <c r="L846" s="135"/>
      <c r="M846" s="135"/>
      <c r="N846" s="251"/>
    </row>
    <row r="847" spans="2:14" hidden="1" outlineLevel="1" x14ac:dyDescent="0.35">
      <c r="B847" s="134" t="s">
        <v>5029</v>
      </c>
      <c r="C847" s="135" t="s">
        <v>565</v>
      </c>
      <c r="D847" s="135"/>
      <c r="E847" s="135"/>
      <c r="F847" s="135"/>
      <c r="G847" s="135"/>
      <c r="H847" s="135"/>
      <c r="I847" s="135"/>
      <c r="J847" s="135"/>
      <c r="K847" s="135"/>
      <c r="L847" s="135"/>
      <c r="M847" s="135"/>
      <c r="N847" s="251"/>
    </row>
    <row r="848" spans="2:14" hidden="1" outlineLevel="1" x14ac:dyDescent="0.35">
      <c r="B848" s="134" t="s">
        <v>5030</v>
      </c>
      <c r="C848" s="135" t="s">
        <v>1371</v>
      </c>
      <c r="D848" s="135"/>
      <c r="E848" s="135"/>
      <c r="F848" s="135"/>
      <c r="G848" s="135"/>
      <c r="H848" s="135"/>
      <c r="I848" s="135"/>
      <c r="J848" s="135"/>
      <c r="K848" s="135"/>
      <c r="L848" s="135"/>
      <c r="M848" s="135"/>
      <c r="N848" s="251"/>
    </row>
    <row r="849" spans="2:14" hidden="1" outlineLevel="1" x14ac:dyDescent="0.35">
      <c r="B849" s="134" t="s">
        <v>5031</v>
      </c>
      <c r="C849" s="135" t="s">
        <v>5032</v>
      </c>
      <c r="D849" s="135"/>
      <c r="E849" s="135"/>
      <c r="F849" s="135"/>
      <c r="G849" s="135"/>
      <c r="H849" s="135"/>
      <c r="I849" s="135"/>
      <c r="J849" s="135"/>
      <c r="K849" s="135"/>
      <c r="L849" s="135"/>
      <c r="M849" s="135"/>
      <c r="N849" s="251"/>
    </row>
    <row r="850" spans="2:14" hidden="1" outlineLevel="1" x14ac:dyDescent="0.35">
      <c r="B850" s="134" t="s">
        <v>5033</v>
      </c>
      <c r="C850" s="135" t="s">
        <v>5034</v>
      </c>
      <c r="D850" s="135"/>
      <c r="E850" s="135"/>
      <c r="F850" s="135"/>
      <c r="G850" s="135"/>
      <c r="H850" s="135"/>
      <c r="I850" s="135"/>
      <c r="J850" s="135"/>
      <c r="K850" s="135"/>
      <c r="L850" s="135"/>
      <c r="M850" s="135"/>
      <c r="N850" s="251"/>
    </row>
    <row r="851" spans="2:14" hidden="1" outlineLevel="1" x14ac:dyDescent="0.35">
      <c r="B851" s="134" t="s">
        <v>5035</v>
      </c>
      <c r="C851" s="135" t="s">
        <v>5036</v>
      </c>
      <c r="D851" s="135"/>
      <c r="E851" s="135"/>
      <c r="F851" s="135"/>
      <c r="G851" s="135"/>
      <c r="H851" s="135"/>
      <c r="I851" s="135"/>
      <c r="J851" s="135"/>
      <c r="K851" s="135"/>
      <c r="L851" s="135"/>
      <c r="M851" s="135"/>
      <c r="N851" s="251"/>
    </row>
    <row r="852" spans="2:14" hidden="1" outlineLevel="1" x14ac:dyDescent="0.35">
      <c r="B852" s="134" t="s">
        <v>5037</v>
      </c>
      <c r="C852" s="135" t="s">
        <v>5038</v>
      </c>
      <c r="D852" s="135"/>
      <c r="E852" s="135"/>
      <c r="F852" s="135"/>
      <c r="G852" s="135"/>
      <c r="H852" s="135"/>
      <c r="I852" s="135"/>
      <c r="J852" s="135"/>
      <c r="K852" s="135"/>
      <c r="L852" s="135"/>
      <c r="M852" s="135"/>
      <c r="N852" s="251"/>
    </row>
    <row r="853" spans="2:14" hidden="1" outlineLevel="1" x14ac:dyDescent="0.35">
      <c r="B853" s="134" t="s">
        <v>3696</v>
      </c>
      <c r="C853" s="135" t="s">
        <v>1348</v>
      </c>
      <c r="D853" s="135"/>
      <c r="E853" s="135"/>
      <c r="F853" s="135"/>
      <c r="G853" s="135"/>
      <c r="H853" s="135"/>
      <c r="I853" s="135"/>
      <c r="J853" s="135"/>
      <c r="K853" s="135"/>
      <c r="L853" s="135"/>
      <c r="M853" s="135"/>
      <c r="N853" s="251"/>
    </row>
    <row r="854" spans="2:14" hidden="1" outlineLevel="1" x14ac:dyDescent="0.35">
      <c r="B854" s="134" t="s">
        <v>5039</v>
      </c>
      <c r="C854" s="135" t="s">
        <v>1861</v>
      </c>
      <c r="D854" s="135"/>
      <c r="E854" s="135"/>
      <c r="F854" s="135"/>
      <c r="G854" s="135"/>
      <c r="H854" s="135"/>
      <c r="I854" s="135"/>
      <c r="J854" s="135"/>
      <c r="K854" s="135"/>
      <c r="L854" s="135"/>
      <c r="M854" s="135"/>
      <c r="N854" s="251"/>
    </row>
    <row r="855" spans="2:14" hidden="1" outlineLevel="1" x14ac:dyDescent="0.35">
      <c r="B855" s="134" t="s">
        <v>5040</v>
      </c>
      <c r="C855" s="135" t="s">
        <v>5041</v>
      </c>
      <c r="D855" s="135"/>
      <c r="E855" s="135"/>
      <c r="F855" s="135"/>
      <c r="G855" s="135"/>
      <c r="H855" s="135"/>
      <c r="I855" s="135"/>
      <c r="J855" s="135"/>
      <c r="K855" s="135"/>
      <c r="L855" s="135"/>
      <c r="M855" s="135"/>
      <c r="N855" s="251"/>
    </row>
    <row r="856" spans="2:14" hidden="1" outlineLevel="1" x14ac:dyDescent="0.35">
      <c r="B856" s="134" t="s">
        <v>5042</v>
      </c>
      <c r="C856" s="135" t="s">
        <v>5043</v>
      </c>
      <c r="D856" s="135"/>
      <c r="E856" s="135"/>
      <c r="F856" s="135"/>
      <c r="G856" s="135"/>
      <c r="H856" s="135"/>
      <c r="I856" s="135"/>
      <c r="J856" s="135"/>
      <c r="K856" s="135"/>
      <c r="L856" s="135"/>
      <c r="M856" s="135"/>
      <c r="N856" s="251"/>
    </row>
    <row r="857" spans="2:14" hidden="1" outlineLevel="1" x14ac:dyDescent="0.35">
      <c r="B857" s="134" t="s">
        <v>5044</v>
      </c>
      <c r="C857" s="135" t="s">
        <v>5045</v>
      </c>
      <c r="D857" s="135"/>
      <c r="E857" s="135"/>
      <c r="F857" s="135"/>
      <c r="G857" s="135"/>
      <c r="H857" s="135"/>
      <c r="I857" s="135"/>
      <c r="J857" s="135"/>
      <c r="K857" s="135"/>
      <c r="L857" s="135"/>
      <c r="M857" s="135"/>
      <c r="N857" s="251"/>
    </row>
    <row r="858" spans="2:14" hidden="1" outlineLevel="1" x14ac:dyDescent="0.35">
      <c r="B858" s="134" t="s">
        <v>5046</v>
      </c>
      <c r="C858" s="135" t="s">
        <v>5047</v>
      </c>
      <c r="D858" s="135"/>
      <c r="E858" s="135"/>
      <c r="F858" s="135"/>
      <c r="G858" s="135"/>
      <c r="H858" s="135"/>
      <c r="I858" s="135"/>
      <c r="J858" s="135"/>
      <c r="K858" s="135"/>
      <c r="L858" s="135"/>
      <c r="M858" s="135"/>
      <c r="N858" s="251"/>
    </row>
    <row r="859" spans="2:14" hidden="1" outlineLevel="1" x14ac:dyDescent="0.35">
      <c r="B859" s="134" t="s">
        <v>5048</v>
      </c>
      <c r="C859" s="135" t="s">
        <v>5049</v>
      </c>
      <c r="D859" s="135"/>
      <c r="E859" s="135"/>
      <c r="F859" s="135"/>
      <c r="G859" s="135"/>
      <c r="H859" s="135"/>
      <c r="I859" s="135"/>
      <c r="J859" s="135"/>
      <c r="K859" s="135"/>
      <c r="L859" s="135"/>
      <c r="M859" s="135"/>
      <c r="N859" s="251"/>
    </row>
    <row r="860" spans="2:14" hidden="1" outlineLevel="1" x14ac:dyDescent="0.35">
      <c r="B860" s="134" t="s">
        <v>5050</v>
      </c>
      <c r="C860" s="135" t="s">
        <v>5051</v>
      </c>
      <c r="D860" s="135"/>
      <c r="E860" s="135"/>
      <c r="F860" s="135"/>
      <c r="G860" s="135"/>
      <c r="H860" s="135"/>
      <c r="I860" s="135"/>
      <c r="J860" s="135"/>
      <c r="K860" s="135"/>
      <c r="L860" s="135"/>
      <c r="M860" s="135"/>
      <c r="N860" s="251"/>
    </row>
    <row r="861" spans="2:14" hidden="1" outlineLevel="1" x14ac:dyDescent="0.35">
      <c r="B861" s="134" t="s">
        <v>5052</v>
      </c>
      <c r="C861" s="135" t="s">
        <v>5053</v>
      </c>
      <c r="D861" s="135"/>
      <c r="E861" s="135"/>
      <c r="F861" s="135"/>
      <c r="G861" s="135"/>
      <c r="H861" s="135"/>
      <c r="I861" s="135"/>
      <c r="J861" s="135"/>
      <c r="K861" s="135"/>
      <c r="L861" s="135"/>
      <c r="M861" s="135"/>
      <c r="N861" s="251"/>
    </row>
    <row r="862" spans="2:14" hidden="1" outlineLevel="1" x14ac:dyDescent="0.35">
      <c r="B862" s="134" t="s">
        <v>3666</v>
      </c>
      <c r="C862" s="135" t="s">
        <v>5054</v>
      </c>
      <c r="D862" s="135"/>
      <c r="E862" s="135"/>
      <c r="F862" s="135"/>
      <c r="G862" s="135"/>
      <c r="H862" s="135"/>
      <c r="I862" s="135"/>
      <c r="J862" s="135"/>
      <c r="K862" s="135"/>
      <c r="L862" s="135"/>
      <c r="M862" s="135"/>
      <c r="N862" s="251"/>
    </row>
    <row r="863" spans="2:14" hidden="1" outlineLevel="1" x14ac:dyDescent="0.35">
      <c r="B863" s="134" t="s">
        <v>3663</v>
      </c>
      <c r="C863" s="135" t="s">
        <v>258</v>
      </c>
      <c r="D863" s="135"/>
      <c r="E863" s="135"/>
      <c r="F863" s="135"/>
      <c r="G863" s="135"/>
      <c r="H863" s="135"/>
      <c r="I863" s="135"/>
      <c r="J863" s="135"/>
      <c r="K863" s="135"/>
      <c r="L863" s="135"/>
      <c r="M863" s="135"/>
      <c r="N863" s="251"/>
    </row>
    <row r="864" spans="2:14" hidden="1" outlineLevel="1" x14ac:dyDescent="0.35">
      <c r="B864" s="134" t="s">
        <v>5055</v>
      </c>
      <c r="C864" s="135" t="s">
        <v>264</v>
      </c>
      <c r="D864" s="135"/>
      <c r="E864" s="135"/>
      <c r="F864" s="135"/>
      <c r="G864" s="135"/>
      <c r="H864" s="135"/>
      <c r="I864" s="135"/>
      <c r="J864" s="135"/>
      <c r="K864" s="135"/>
      <c r="L864" s="135"/>
      <c r="M864" s="135"/>
      <c r="N864" s="251"/>
    </row>
    <row r="865" spans="2:14" hidden="1" outlineLevel="1" x14ac:dyDescent="0.35">
      <c r="B865" s="134" t="s">
        <v>5056</v>
      </c>
      <c r="C865" s="135" t="s">
        <v>261</v>
      </c>
      <c r="D865" s="135"/>
      <c r="E865" s="135"/>
      <c r="F865" s="135"/>
      <c r="G865" s="135"/>
      <c r="H865" s="135"/>
      <c r="I865" s="135"/>
      <c r="J865" s="135"/>
      <c r="K865" s="135"/>
      <c r="L865" s="135"/>
      <c r="M865" s="135"/>
      <c r="N865" s="251"/>
    </row>
    <row r="866" spans="2:14" hidden="1" outlineLevel="1" x14ac:dyDescent="0.35">
      <c r="B866" s="134" t="s">
        <v>3654</v>
      </c>
      <c r="C866" s="135" t="s">
        <v>3655</v>
      </c>
      <c r="D866" s="135"/>
      <c r="E866" s="135"/>
      <c r="F866" s="135"/>
      <c r="G866" s="135"/>
      <c r="H866" s="135"/>
      <c r="I866" s="135"/>
      <c r="J866" s="135"/>
      <c r="K866" s="135"/>
      <c r="L866" s="135"/>
      <c r="M866" s="135"/>
      <c r="N866" s="251"/>
    </row>
    <row r="867" spans="2:14" hidden="1" outlineLevel="1" x14ac:dyDescent="0.35">
      <c r="B867" s="134" t="s">
        <v>3674</v>
      </c>
      <c r="C867" s="135" t="s">
        <v>262</v>
      </c>
      <c r="D867" s="135"/>
      <c r="E867" s="135"/>
      <c r="F867" s="135"/>
      <c r="G867" s="135"/>
      <c r="H867" s="135"/>
      <c r="I867" s="135"/>
      <c r="J867" s="135"/>
      <c r="K867" s="135"/>
      <c r="L867" s="135"/>
      <c r="M867" s="135"/>
      <c r="N867" s="251"/>
    </row>
    <row r="868" spans="2:14" hidden="1" outlineLevel="1" x14ac:dyDescent="0.35">
      <c r="B868" s="134" t="s">
        <v>3660</v>
      </c>
      <c r="C868" s="135" t="s">
        <v>5057</v>
      </c>
      <c r="D868" s="135"/>
      <c r="E868" s="135"/>
      <c r="F868" s="135"/>
      <c r="G868" s="135"/>
      <c r="H868" s="135"/>
      <c r="I868" s="135"/>
      <c r="J868" s="135"/>
      <c r="K868" s="135"/>
      <c r="L868" s="135"/>
      <c r="M868" s="135"/>
      <c r="N868" s="251"/>
    </row>
    <row r="869" spans="2:14" hidden="1" outlineLevel="1" x14ac:dyDescent="0.35">
      <c r="B869" s="134" t="s">
        <v>5058</v>
      </c>
      <c r="C869" s="135" t="s">
        <v>5059</v>
      </c>
      <c r="D869" s="135"/>
      <c r="E869" s="135"/>
      <c r="F869" s="135"/>
      <c r="G869" s="135"/>
      <c r="H869" s="135"/>
      <c r="I869" s="135"/>
      <c r="J869" s="135"/>
      <c r="K869" s="135"/>
      <c r="L869" s="135"/>
      <c r="M869" s="135"/>
      <c r="N869" s="251"/>
    </row>
    <row r="870" spans="2:14" hidden="1" outlineLevel="1" x14ac:dyDescent="0.35">
      <c r="B870" s="134" t="s">
        <v>5060</v>
      </c>
      <c r="C870" s="135" t="s">
        <v>5061</v>
      </c>
      <c r="D870" s="135"/>
      <c r="E870" s="135"/>
      <c r="F870" s="135"/>
      <c r="G870" s="135"/>
      <c r="H870" s="135"/>
      <c r="I870" s="135"/>
      <c r="J870" s="135"/>
      <c r="K870" s="135"/>
      <c r="L870" s="135"/>
      <c r="M870" s="135"/>
      <c r="N870" s="251"/>
    </row>
    <row r="871" spans="2:14" hidden="1" outlineLevel="1" x14ac:dyDescent="0.35">
      <c r="B871" s="134" t="s">
        <v>5062</v>
      </c>
      <c r="C871" s="135" t="s">
        <v>5063</v>
      </c>
      <c r="D871" s="135"/>
      <c r="E871" s="135"/>
      <c r="F871" s="135"/>
      <c r="G871" s="135"/>
      <c r="H871" s="135"/>
      <c r="I871" s="135"/>
      <c r="J871" s="135"/>
      <c r="K871" s="135"/>
      <c r="L871" s="135"/>
      <c r="M871" s="135"/>
      <c r="N871" s="251"/>
    </row>
    <row r="872" spans="2:14" hidden="1" outlineLevel="1" x14ac:dyDescent="0.35">
      <c r="B872" s="134" t="s">
        <v>5064</v>
      </c>
      <c r="C872" s="135" t="s">
        <v>5065</v>
      </c>
      <c r="D872" s="135"/>
      <c r="E872" s="135"/>
      <c r="F872" s="135"/>
      <c r="G872" s="135"/>
      <c r="H872" s="135"/>
      <c r="I872" s="135"/>
      <c r="J872" s="135"/>
      <c r="K872" s="135"/>
      <c r="L872" s="135"/>
      <c r="M872" s="135"/>
      <c r="N872" s="251"/>
    </row>
    <row r="873" spans="2:14" hidden="1" outlineLevel="1" x14ac:dyDescent="0.35">
      <c r="B873" s="134" t="s">
        <v>5066</v>
      </c>
      <c r="C873" s="135" t="s">
        <v>5067</v>
      </c>
      <c r="D873" s="135"/>
      <c r="E873" s="135"/>
      <c r="F873" s="135"/>
      <c r="G873" s="135"/>
      <c r="H873" s="135"/>
      <c r="I873" s="135"/>
      <c r="J873" s="135"/>
      <c r="K873" s="135"/>
      <c r="L873" s="135"/>
      <c r="M873" s="135"/>
      <c r="N873" s="251"/>
    </row>
    <row r="874" spans="2:14" hidden="1" outlineLevel="1" x14ac:dyDescent="0.35">
      <c r="B874" s="134" t="s">
        <v>5068</v>
      </c>
      <c r="C874" s="135" t="s">
        <v>5069</v>
      </c>
      <c r="D874" s="135"/>
      <c r="E874" s="135"/>
      <c r="F874" s="135"/>
      <c r="G874" s="135"/>
      <c r="H874" s="135"/>
      <c r="I874" s="135"/>
      <c r="J874" s="135"/>
      <c r="K874" s="135"/>
      <c r="L874" s="135"/>
      <c r="M874" s="135"/>
      <c r="N874" s="251"/>
    </row>
    <row r="875" spans="2:14" hidden="1" outlineLevel="1" x14ac:dyDescent="0.35">
      <c r="B875" s="134" t="s">
        <v>5070</v>
      </c>
      <c r="C875" s="135" t="s">
        <v>5071</v>
      </c>
      <c r="D875" s="135"/>
      <c r="E875" s="135"/>
      <c r="F875" s="135"/>
      <c r="G875" s="135"/>
      <c r="H875" s="135"/>
      <c r="I875" s="135"/>
      <c r="J875" s="135"/>
      <c r="K875" s="135"/>
      <c r="L875" s="135"/>
      <c r="M875" s="135"/>
      <c r="N875" s="251"/>
    </row>
    <row r="876" spans="2:14" hidden="1" outlineLevel="1" x14ac:dyDescent="0.35">
      <c r="B876" s="134" t="s">
        <v>5072</v>
      </c>
      <c r="C876" s="135" t="s">
        <v>5073</v>
      </c>
      <c r="D876" s="135"/>
      <c r="E876" s="135"/>
      <c r="F876" s="135"/>
      <c r="G876" s="135"/>
      <c r="H876" s="135"/>
      <c r="I876" s="135"/>
      <c r="J876" s="135"/>
      <c r="K876" s="135"/>
      <c r="L876" s="135"/>
      <c r="M876" s="135"/>
      <c r="N876" s="251"/>
    </row>
    <row r="877" spans="2:14" hidden="1" outlineLevel="1" x14ac:dyDescent="0.35">
      <c r="B877" s="134" t="s">
        <v>5074</v>
      </c>
      <c r="C877" s="135" t="s">
        <v>5075</v>
      </c>
      <c r="D877" s="135"/>
      <c r="E877" s="135"/>
      <c r="F877" s="135"/>
      <c r="G877" s="135"/>
      <c r="H877" s="135"/>
      <c r="I877" s="135"/>
      <c r="J877" s="135"/>
      <c r="K877" s="135"/>
      <c r="L877" s="135"/>
      <c r="M877" s="135"/>
      <c r="N877" s="251"/>
    </row>
    <row r="878" spans="2:14" hidden="1" outlineLevel="1" x14ac:dyDescent="0.35">
      <c r="B878" s="134" t="s">
        <v>5076</v>
      </c>
      <c r="C878" s="135" t="s">
        <v>5077</v>
      </c>
      <c r="D878" s="135"/>
      <c r="E878" s="135"/>
      <c r="F878" s="135"/>
      <c r="G878" s="135"/>
      <c r="H878" s="135"/>
      <c r="I878" s="135"/>
      <c r="J878" s="135"/>
      <c r="K878" s="135"/>
      <c r="L878" s="135"/>
      <c r="M878" s="135"/>
      <c r="N878" s="251"/>
    </row>
    <row r="879" spans="2:14" hidden="1" outlineLevel="1" x14ac:dyDescent="0.35">
      <c r="B879" s="134" t="s">
        <v>5078</v>
      </c>
      <c r="C879" s="135" t="s">
        <v>5079</v>
      </c>
      <c r="D879" s="135"/>
      <c r="E879" s="135"/>
      <c r="F879" s="135"/>
      <c r="G879" s="135"/>
      <c r="H879" s="135"/>
      <c r="I879" s="135"/>
      <c r="J879" s="135"/>
      <c r="K879" s="135"/>
      <c r="L879" s="135"/>
      <c r="M879" s="135"/>
      <c r="N879" s="251"/>
    </row>
    <row r="880" spans="2:14" hidden="1" outlineLevel="1" x14ac:dyDescent="0.35">
      <c r="B880" s="134" t="s">
        <v>5080</v>
      </c>
      <c r="C880" s="135" t="s">
        <v>5081</v>
      </c>
      <c r="D880" s="135"/>
      <c r="E880" s="135"/>
      <c r="F880" s="135"/>
      <c r="G880" s="135"/>
      <c r="H880" s="135"/>
      <c r="I880" s="135"/>
      <c r="J880" s="135"/>
      <c r="K880" s="135"/>
      <c r="L880" s="135"/>
      <c r="M880" s="135"/>
      <c r="N880" s="251"/>
    </row>
    <row r="881" spans="2:14" hidden="1" outlineLevel="1" x14ac:dyDescent="0.35">
      <c r="B881" s="134" t="s">
        <v>5082</v>
      </c>
      <c r="C881" s="135" t="s">
        <v>5083</v>
      </c>
      <c r="D881" s="135"/>
      <c r="E881" s="135"/>
      <c r="F881" s="135"/>
      <c r="G881" s="135"/>
      <c r="H881" s="135"/>
      <c r="I881" s="135"/>
      <c r="J881" s="135"/>
      <c r="K881" s="135"/>
      <c r="L881" s="135"/>
      <c r="M881" s="135"/>
      <c r="N881" s="251"/>
    </row>
    <row r="882" spans="2:14" hidden="1" outlineLevel="1" x14ac:dyDescent="0.35">
      <c r="B882" s="134" t="s">
        <v>5084</v>
      </c>
      <c r="C882" s="135" t="s">
        <v>5085</v>
      </c>
      <c r="D882" s="135"/>
      <c r="E882" s="135"/>
      <c r="F882" s="135"/>
      <c r="G882" s="135"/>
      <c r="H882" s="135"/>
      <c r="I882" s="135"/>
      <c r="J882" s="135"/>
      <c r="K882" s="135"/>
      <c r="L882" s="135"/>
      <c r="M882" s="135"/>
      <c r="N882" s="251"/>
    </row>
    <row r="883" spans="2:14" hidden="1" outlineLevel="1" x14ac:dyDescent="0.35">
      <c r="B883" s="134" t="s">
        <v>5086</v>
      </c>
      <c r="C883" s="135" t="s">
        <v>5087</v>
      </c>
      <c r="D883" s="135"/>
      <c r="E883" s="135"/>
      <c r="F883" s="135"/>
      <c r="G883" s="135"/>
      <c r="H883" s="135"/>
      <c r="I883" s="135"/>
      <c r="J883" s="135"/>
      <c r="K883" s="135"/>
      <c r="L883" s="135"/>
      <c r="M883" s="135"/>
      <c r="N883" s="251"/>
    </row>
    <row r="884" spans="2:14" hidden="1" outlineLevel="1" x14ac:dyDescent="0.35">
      <c r="B884" s="134" t="s">
        <v>5088</v>
      </c>
      <c r="C884" s="135" t="s">
        <v>5089</v>
      </c>
      <c r="D884" s="135"/>
      <c r="E884" s="135"/>
      <c r="F884" s="135"/>
      <c r="G884" s="135"/>
      <c r="H884" s="135"/>
      <c r="I884" s="135"/>
      <c r="J884" s="135"/>
      <c r="K884" s="135"/>
      <c r="L884" s="135"/>
      <c r="M884" s="135"/>
      <c r="N884" s="251"/>
    </row>
    <row r="885" spans="2:14" hidden="1" outlineLevel="1" x14ac:dyDescent="0.35">
      <c r="B885" s="134" t="s">
        <v>5090</v>
      </c>
      <c r="C885" s="135" t="s">
        <v>5091</v>
      </c>
      <c r="D885" s="135"/>
      <c r="E885" s="135"/>
      <c r="F885" s="135"/>
      <c r="G885" s="135"/>
      <c r="H885" s="135"/>
      <c r="I885" s="135"/>
      <c r="J885" s="135"/>
      <c r="K885" s="135"/>
      <c r="L885" s="135"/>
      <c r="M885" s="135"/>
      <c r="N885" s="251"/>
    </row>
    <row r="886" spans="2:14" hidden="1" outlineLevel="1" x14ac:dyDescent="0.35">
      <c r="B886" s="134" t="s">
        <v>5092</v>
      </c>
      <c r="C886" s="135" t="s">
        <v>5093</v>
      </c>
      <c r="D886" s="135"/>
      <c r="E886" s="135"/>
      <c r="F886" s="135"/>
      <c r="G886" s="135"/>
      <c r="H886" s="135"/>
      <c r="I886" s="135"/>
      <c r="J886" s="135"/>
      <c r="K886" s="135"/>
      <c r="L886" s="135"/>
      <c r="M886" s="135"/>
      <c r="N886" s="251"/>
    </row>
    <row r="887" spans="2:14" hidden="1" outlineLevel="1" x14ac:dyDescent="0.35">
      <c r="B887" s="134" t="s">
        <v>5094</v>
      </c>
      <c r="C887" s="135" t="s">
        <v>5095</v>
      </c>
      <c r="D887" s="135"/>
      <c r="E887" s="135"/>
      <c r="F887" s="135"/>
      <c r="G887" s="135"/>
      <c r="H887" s="135"/>
      <c r="I887" s="135"/>
      <c r="J887" s="135"/>
      <c r="K887" s="135"/>
      <c r="L887" s="135"/>
      <c r="M887" s="135"/>
      <c r="N887" s="251"/>
    </row>
    <row r="888" spans="2:14" hidden="1" outlineLevel="1" x14ac:dyDescent="0.35">
      <c r="B888" s="134" t="s">
        <v>5096</v>
      </c>
      <c r="C888" s="135" t="s">
        <v>5097</v>
      </c>
      <c r="D888" s="135"/>
      <c r="E888" s="135"/>
      <c r="F888" s="135"/>
      <c r="G888" s="135"/>
      <c r="H888" s="135"/>
      <c r="I888" s="135"/>
      <c r="J888" s="135"/>
      <c r="K888" s="135"/>
      <c r="L888" s="135"/>
      <c r="M888" s="135"/>
      <c r="N888" s="251"/>
    </row>
    <row r="889" spans="2:14" hidden="1" outlineLevel="1" x14ac:dyDescent="0.35">
      <c r="B889" s="134" t="s">
        <v>5098</v>
      </c>
      <c r="C889" s="135" t="s">
        <v>5099</v>
      </c>
      <c r="D889" s="135"/>
      <c r="E889" s="135"/>
      <c r="F889" s="135"/>
      <c r="G889" s="135"/>
      <c r="H889" s="135"/>
      <c r="I889" s="135"/>
      <c r="J889" s="135"/>
      <c r="K889" s="135"/>
      <c r="L889" s="135"/>
      <c r="M889" s="135"/>
      <c r="N889" s="251"/>
    </row>
    <row r="890" spans="2:14" hidden="1" outlineLevel="1" x14ac:dyDescent="0.35">
      <c r="B890" s="134" t="s">
        <v>5100</v>
      </c>
      <c r="C890" s="135" t="s">
        <v>3699</v>
      </c>
      <c r="D890" s="135"/>
      <c r="E890" s="135"/>
      <c r="F890" s="135"/>
      <c r="G890" s="135"/>
      <c r="H890" s="135"/>
      <c r="I890" s="135"/>
      <c r="J890" s="135"/>
      <c r="K890" s="135"/>
      <c r="L890" s="135"/>
      <c r="M890" s="135"/>
      <c r="N890" s="251"/>
    </row>
    <row r="891" spans="2:14" hidden="1" outlineLevel="1" x14ac:dyDescent="0.35">
      <c r="B891" s="134" t="s">
        <v>3700</v>
      </c>
      <c r="C891" s="135" t="s">
        <v>3701</v>
      </c>
      <c r="D891" s="135"/>
      <c r="E891" s="135"/>
      <c r="F891" s="135"/>
      <c r="G891" s="135"/>
      <c r="H891" s="135"/>
      <c r="I891" s="135"/>
      <c r="J891" s="135"/>
      <c r="K891" s="135"/>
      <c r="L891" s="135"/>
      <c r="M891" s="135"/>
      <c r="N891" s="251"/>
    </row>
    <row r="892" spans="2:14" hidden="1" outlineLevel="1" x14ac:dyDescent="0.35">
      <c r="B892" s="134">
        <v>18</v>
      </c>
      <c r="C892" s="135" t="s">
        <v>5101</v>
      </c>
      <c r="D892" s="135"/>
      <c r="E892" s="135"/>
      <c r="F892" s="135"/>
      <c r="G892" s="135"/>
      <c r="H892" s="135"/>
      <c r="I892" s="135"/>
      <c r="J892" s="135"/>
      <c r="K892" s="135"/>
      <c r="L892" s="135"/>
      <c r="M892" s="135"/>
      <c r="N892" s="251"/>
    </row>
    <row r="893" spans="2:14" hidden="1" outlineLevel="1" x14ac:dyDescent="0.35">
      <c r="B893" s="134" t="s">
        <v>5102</v>
      </c>
      <c r="C893" s="135" t="s">
        <v>5103</v>
      </c>
      <c r="D893" s="135"/>
      <c r="E893" s="135"/>
      <c r="F893" s="135"/>
      <c r="G893" s="135"/>
      <c r="H893" s="135"/>
      <c r="I893" s="135"/>
      <c r="J893" s="135"/>
      <c r="K893" s="135"/>
      <c r="L893" s="135"/>
      <c r="M893" s="135"/>
      <c r="N893" s="251"/>
    </row>
    <row r="894" spans="2:14" hidden="1" outlineLevel="1" x14ac:dyDescent="0.35">
      <c r="B894" s="134" t="s">
        <v>5104</v>
      </c>
      <c r="C894" s="135" t="s">
        <v>5105</v>
      </c>
      <c r="D894" s="135"/>
      <c r="E894" s="135"/>
      <c r="F894" s="135"/>
      <c r="G894" s="135"/>
      <c r="H894" s="135"/>
      <c r="I894" s="135"/>
      <c r="J894" s="135"/>
      <c r="K894" s="135"/>
      <c r="L894" s="135"/>
      <c r="M894" s="135"/>
      <c r="N894" s="251"/>
    </row>
    <row r="895" spans="2:14" hidden="1" outlineLevel="1" x14ac:dyDescent="0.35">
      <c r="B895" s="134" t="s">
        <v>5106</v>
      </c>
      <c r="C895" s="135" t="s">
        <v>5107</v>
      </c>
      <c r="D895" s="135"/>
      <c r="E895" s="135"/>
      <c r="F895" s="135"/>
      <c r="G895" s="135"/>
      <c r="H895" s="135"/>
      <c r="I895" s="135"/>
      <c r="J895" s="135"/>
      <c r="K895" s="135"/>
      <c r="L895" s="135"/>
      <c r="M895" s="135"/>
      <c r="N895" s="251"/>
    </row>
    <row r="896" spans="2:14" hidden="1" outlineLevel="1" x14ac:dyDescent="0.35">
      <c r="B896" s="134" t="s">
        <v>5108</v>
      </c>
      <c r="C896" s="135" t="s">
        <v>5109</v>
      </c>
      <c r="D896" s="135"/>
      <c r="E896" s="135"/>
      <c r="F896" s="135"/>
      <c r="G896" s="135"/>
      <c r="H896" s="135"/>
      <c r="I896" s="135"/>
      <c r="J896" s="135"/>
      <c r="K896" s="135"/>
      <c r="L896" s="135"/>
      <c r="M896" s="135"/>
      <c r="N896" s="251"/>
    </row>
    <row r="897" spans="2:14" hidden="1" outlineLevel="1" x14ac:dyDescent="0.35">
      <c r="B897" s="134" t="s">
        <v>3702</v>
      </c>
      <c r="C897" s="135" t="s">
        <v>3704</v>
      </c>
      <c r="D897" s="135"/>
      <c r="E897" s="135"/>
      <c r="F897" s="135"/>
      <c r="G897" s="135"/>
      <c r="H897" s="135"/>
      <c r="I897" s="135"/>
      <c r="J897" s="135"/>
      <c r="K897" s="135"/>
      <c r="L897" s="135"/>
      <c r="M897" s="135"/>
      <c r="N897" s="251"/>
    </row>
    <row r="898" spans="2:14" hidden="1" outlineLevel="1" x14ac:dyDescent="0.35">
      <c r="B898" s="134" t="s">
        <v>5110</v>
      </c>
      <c r="C898" s="135" t="s">
        <v>5111</v>
      </c>
      <c r="D898" s="135"/>
      <c r="E898" s="135"/>
      <c r="F898" s="135"/>
      <c r="G898" s="135"/>
      <c r="H898" s="135"/>
      <c r="I898" s="135"/>
      <c r="J898" s="135"/>
      <c r="K898" s="135"/>
      <c r="L898" s="135"/>
      <c r="M898" s="135"/>
      <c r="N898" s="251"/>
    </row>
    <row r="899" spans="2:14" hidden="1" outlineLevel="1" x14ac:dyDescent="0.35">
      <c r="B899" s="134" t="s">
        <v>5112</v>
      </c>
      <c r="C899" s="135" t="s">
        <v>5113</v>
      </c>
      <c r="D899" s="135"/>
      <c r="E899" s="135"/>
      <c r="F899" s="135"/>
      <c r="G899" s="135"/>
      <c r="H899" s="135"/>
      <c r="I899" s="135"/>
      <c r="J899" s="135"/>
      <c r="K899" s="135"/>
      <c r="L899" s="135"/>
      <c r="M899" s="135"/>
      <c r="N899" s="251"/>
    </row>
    <row r="900" spans="2:14" hidden="1" outlineLevel="1" x14ac:dyDescent="0.35">
      <c r="B900" s="134" t="s">
        <v>5114</v>
      </c>
      <c r="C900" s="135" t="s">
        <v>5115</v>
      </c>
      <c r="D900" s="135"/>
      <c r="E900" s="135"/>
      <c r="F900" s="135"/>
      <c r="G900" s="135"/>
      <c r="H900" s="135"/>
      <c r="I900" s="135"/>
      <c r="J900" s="135"/>
      <c r="K900" s="135"/>
      <c r="L900" s="135"/>
      <c r="M900" s="135"/>
      <c r="N900" s="251"/>
    </row>
    <row r="901" spans="2:14" hidden="1" outlineLevel="1" x14ac:dyDescent="0.35">
      <c r="B901" s="134" t="s">
        <v>5116</v>
      </c>
      <c r="C901" s="135" t="s">
        <v>5117</v>
      </c>
      <c r="D901" s="135"/>
      <c r="E901" s="135"/>
      <c r="F901" s="135"/>
      <c r="G901" s="135"/>
      <c r="H901" s="135"/>
      <c r="I901" s="135"/>
      <c r="J901" s="135"/>
      <c r="K901" s="135"/>
      <c r="L901" s="135"/>
      <c r="M901" s="135"/>
      <c r="N901" s="251"/>
    </row>
    <row r="902" spans="2:14" hidden="1" outlineLevel="1" x14ac:dyDescent="0.35">
      <c r="B902" s="134" t="s">
        <v>5118</v>
      </c>
      <c r="C902" s="135" t="s">
        <v>5119</v>
      </c>
      <c r="D902" s="135"/>
      <c r="E902" s="135"/>
      <c r="F902" s="135"/>
      <c r="G902" s="135"/>
      <c r="H902" s="135"/>
      <c r="I902" s="135"/>
      <c r="J902" s="135"/>
      <c r="K902" s="135"/>
      <c r="L902" s="135"/>
      <c r="M902" s="135"/>
      <c r="N902" s="251"/>
    </row>
    <row r="903" spans="2:14" hidden="1" outlineLevel="1" x14ac:dyDescent="0.35">
      <c r="B903" s="134" t="s">
        <v>5120</v>
      </c>
      <c r="C903" s="135" t="s">
        <v>5121</v>
      </c>
      <c r="D903" s="135"/>
      <c r="E903" s="135"/>
      <c r="F903" s="135"/>
      <c r="G903" s="135"/>
      <c r="H903" s="135"/>
      <c r="I903" s="135"/>
      <c r="J903" s="135"/>
      <c r="K903" s="135"/>
      <c r="L903" s="135"/>
      <c r="M903" s="135"/>
      <c r="N903" s="251"/>
    </row>
    <row r="904" spans="2:14" hidden="1" outlineLevel="1" x14ac:dyDescent="0.35">
      <c r="B904" s="134" t="s">
        <v>5122</v>
      </c>
      <c r="C904" s="135" t="s">
        <v>5123</v>
      </c>
      <c r="D904" s="135"/>
      <c r="E904" s="135"/>
      <c r="F904" s="135"/>
      <c r="G904" s="135"/>
      <c r="H904" s="135"/>
      <c r="I904" s="135"/>
      <c r="J904" s="135"/>
      <c r="K904" s="135"/>
      <c r="L904" s="135"/>
      <c r="M904" s="135"/>
      <c r="N904" s="251"/>
    </row>
    <row r="905" spans="2:14" hidden="1" outlineLevel="1" x14ac:dyDescent="0.35">
      <c r="B905" s="134" t="s">
        <v>5124</v>
      </c>
      <c r="C905" s="135" t="s">
        <v>5109</v>
      </c>
      <c r="D905" s="135"/>
      <c r="E905" s="135"/>
      <c r="F905" s="135"/>
      <c r="G905" s="135"/>
      <c r="H905" s="135"/>
      <c r="I905" s="135"/>
      <c r="J905" s="135"/>
      <c r="K905" s="135"/>
      <c r="L905" s="135"/>
      <c r="M905" s="135"/>
      <c r="N905" s="251"/>
    </row>
    <row r="906" spans="2:14" hidden="1" outlineLevel="1" x14ac:dyDescent="0.35">
      <c r="B906" s="134" t="s">
        <v>5125</v>
      </c>
      <c r="C906" s="135" t="s">
        <v>5126</v>
      </c>
      <c r="D906" s="135"/>
      <c r="E906" s="135"/>
      <c r="F906" s="135"/>
      <c r="G906" s="135"/>
      <c r="H906" s="135"/>
      <c r="I906" s="135"/>
      <c r="J906" s="135"/>
      <c r="K906" s="135"/>
      <c r="L906" s="135"/>
      <c r="M906" s="135"/>
      <c r="N906" s="251"/>
    </row>
    <row r="907" spans="2:14" hidden="1" outlineLevel="1" x14ac:dyDescent="0.35">
      <c r="B907" s="134" t="s">
        <v>5127</v>
      </c>
      <c r="C907" s="135" t="s">
        <v>5111</v>
      </c>
      <c r="D907" s="135"/>
      <c r="E907" s="135"/>
      <c r="F907" s="135"/>
      <c r="G907" s="135"/>
      <c r="H907" s="135"/>
      <c r="I907" s="135"/>
      <c r="J907" s="135"/>
      <c r="K907" s="135"/>
      <c r="L907" s="135"/>
      <c r="M907" s="135"/>
      <c r="N907" s="251"/>
    </row>
    <row r="908" spans="2:14" hidden="1" outlineLevel="1" x14ac:dyDescent="0.35">
      <c r="B908" s="134" t="s">
        <v>5128</v>
      </c>
      <c r="C908" s="135" t="s">
        <v>5129</v>
      </c>
      <c r="D908" s="135"/>
      <c r="E908" s="135"/>
      <c r="F908" s="135"/>
      <c r="G908" s="135"/>
      <c r="H908" s="135"/>
      <c r="I908" s="135"/>
      <c r="J908" s="135"/>
      <c r="K908" s="135"/>
      <c r="L908" s="135"/>
      <c r="M908" s="135"/>
      <c r="N908" s="251"/>
    </row>
    <row r="909" spans="2:14" hidden="1" outlineLevel="1" x14ac:dyDescent="0.35">
      <c r="B909" s="134" t="s">
        <v>5130</v>
      </c>
      <c r="C909" s="135" t="s">
        <v>5115</v>
      </c>
      <c r="D909" s="135"/>
      <c r="E909" s="135"/>
      <c r="F909" s="135"/>
      <c r="G909" s="135"/>
      <c r="H909" s="135"/>
      <c r="I909" s="135"/>
      <c r="J909" s="135"/>
      <c r="K909" s="135"/>
      <c r="L909" s="135"/>
      <c r="M909" s="135"/>
      <c r="N909" s="251"/>
    </row>
    <row r="910" spans="2:14" hidden="1" outlineLevel="1" x14ac:dyDescent="0.35">
      <c r="B910" s="134" t="s">
        <v>5131</v>
      </c>
      <c r="C910" s="135" t="s">
        <v>5132</v>
      </c>
      <c r="D910" s="135"/>
      <c r="E910" s="135"/>
      <c r="F910" s="135"/>
      <c r="G910" s="135"/>
      <c r="H910" s="135"/>
      <c r="I910" s="135"/>
      <c r="J910" s="135"/>
      <c r="K910" s="135"/>
      <c r="L910" s="135"/>
      <c r="M910" s="135"/>
      <c r="N910" s="251"/>
    </row>
    <row r="911" spans="2:14" hidden="1" outlineLevel="1" x14ac:dyDescent="0.35">
      <c r="B911" s="134">
        <v>19</v>
      </c>
      <c r="C911" s="135" t="s">
        <v>5133</v>
      </c>
      <c r="D911" s="135"/>
      <c r="E911" s="135"/>
      <c r="F911" s="135"/>
      <c r="G911" s="135"/>
      <c r="H911" s="135"/>
      <c r="I911" s="135"/>
      <c r="J911" s="135"/>
      <c r="K911" s="135"/>
      <c r="L911" s="135"/>
      <c r="M911" s="135"/>
      <c r="N911" s="251"/>
    </row>
    <row r="912" spans="2:14" hidden="1" outlineLevel="1" x14ac:dyDescent="0.35">
      <c r="B912" s="134" t="s">
        <v>5134</v>
      </c>
      <c r="C912" s="135" t="s">
        <v>5135</v>
      </c>
      <c r="D912" s="135"/>
      <c r="E912" s="135"/>
      <c r="F912" s="135"/>
      <c r="G912" s="135"/>
      <c r="H912" s="135"/>
      <c r="I912" s="135"/>
      <c r="J912" s="135"/>
      <c r="K912" s="135"/>
      <c r="L912" s="135"/>
      <c r="M912" s="135"/>
      <c r="N912" s="251"/>
    </row>
    <row r="913" spans="2:14" hidden="1" outlineLevel="1" x14ac:dyDescent="0.35">
      <c r="B913" s="134" t="s">
        <v>5136</v>
      </c>
      <c r="C913" s="135" t="s">
        <v>5137</v>
      </c>
      <c r="D913" s="135"/>
      <c r="E913" s="135"/>
      <c r="F913" s="135"/>
      <c r="G913" s="135"/>
      <c r="H913" s="135"/>
      <c r="I913" s="135"/>
      <c r="J913" s="135"/>
      <c r="K913" s="135"/>
      <c r="L913" s="135"/>
      <c r="M913" s="135"/>
      <c r="N913" s="251"/>
    </row>
    <row r="914" spans="2:14" hidden="1" outlineLevel="1" x14ac:dyDescent="0.35">
      <c r="B914" s="134" t="s">
        <v>5138</v>
      </c>
      <c r="C914" s="135" t="s">
        <v>5139</v>
      </c>
      <c r="D914" s="135"/>
      <c r="E914" s="135"/>
      <c r="F914" s="135"/>
      <c r="G914" s="135"/>
      <c r="H914" s="135"/>
      <c r="I914" s="135"/>
      <c r="J914" s="135"/>
      <c r="K914" s="135"/>
      <c r="L914" s="135"/>
      <c r="M914" s="135"/>
      <c r="N914" s="251"/>
    </row>
    <row r="915" spans="2:14" hidden="1" outlineLevel="1" x14ac:dyDescent="0.35">
      <c r="B915" s="134" t="s">
        <v>5140</v>
      </c>
      <c r="C915" s="135" t="s">
        <v>5141</v>
      </c>
      <c r="D915" s="135"/>
      <c r="E915" s="135"/>
      <c r="F915" s="135"/>
      <c r="G915" s="135"/>
      <c r="H915" s="135"/>
      <c r="I915" s="135"/>
      <c r="J915" s="135"/>
      <c r="K915" s="135"/>
      <c r="L915" s="135"/>
      <c r="M915" s="135"/>
      <c r="N915" s="251"/>
    </row>
    <row r="916" spans="2:14" hidden="1" outlineLevel="1" x14ac:dyDescent="0.35">
      <c r="B916" s="134" t="s">
        <v>5142</v>
      </c>
      <c r="C916" s="135" t="s">
        <v>4451</v>
      </c>
      <c r="D916" s="135"/>
      <c r="E916" s="135"/>
      <c r="F916" s="135"/>
      <c r="G916" s="135"/>
      <c r="H916" s="135"/>
      <c r="I916" s="135"/>
      <c r="J916" s="135"/>
      <c r="K916" s="135"/>
      <c r="L916" s="135"/>
      <c r="M916" s="135"/>
      <c r="N916" s="251"/>
    </row>
    <row r="917" spans="2:14" hidden="1" outlineLevel="1" x14ac:dyDescent="0.35">
      <c r="B917" s="134" t="s">
        <v>5143</v>
      </c>
      <c r="C917" s="135" t="s">
        <v>5144</v>
      </c>
      <c r="D917" s="135"/>
      <c r="E917" s="135"/>
      <c r="F917" s="135"/>
      <c r="G917" s="135"/>
      <c r="H917" s="135"/>
      <c r="I917" s="135"/>
      <c r="J917" s="135"/>
      <c r="K917" s="135"/>
      <c r="L917" s="135"/>
      <c r="M917" s="135"/>
      <c r="N917" s="251"/>
    </row>
    <row r="918" spans="2:14" hidden="1" outlineLevel="1" x14ac:dyDescent="0.35">
      <c r="B918" s="134" t="s">
        <v>5145</v>
      </c>
      <c r="C918" s="135" t="s">
        <v>5146</v>
      </c>
      <c r="D918" s="135"/>
      <c r="E918" s="135"/>
      <c r="F918" s="135"/>
      <c r="G918" s="135"/>
      <c r="H918" s="135"/>
      <c r="I918" s="135"/>
      <c r="J918" s="135"/>
      <c r="K918" s="135"/>
      <c r="L918" s="135"/>
      <c r="M918" s="135"/>
      <c r="N918" s="251"/>
    </row>
    <row r="919" spans="2:14" hidden="1" outlineLevel="1" x14ac:dyDescent="0.35">
      <c r="B919" s="134" t="s">
        <v>5147</v>
      </c>
      <c r="C919" s="135" t="s">
        <v>5148</v>
      </c>
      <c r="D919" s="135"/>
      <c r="E919" s="135"/>
      <c r="F919" s="135"/>
      <c r="G919" s="135"/>
      <c r="H919" s="135"/>
      <c r="I919" s="135"/>
      <c r="J919" s="135"/>
      <c r="K919" s="135"/>
      <c r="L919" s="135"/>
      <c r="M919" s="135"/>
      <c r="N919" s="251"/>
    </row>
    <row r="920" spans="2:14" hidden="1" outlineLevel="1" x14ac:dyDescent="0.35">
      <c r="B920" s="134" t="s">
        <v>5149</v>
      </c>
      <c r="C920" s="135" t="s">
        <v>4417</v>
      </c>
      <c r="D920" s="135"/>
      <c r="E920" s="135"/>
      <c r="F920" s="135"/>
      <c r="G920" s="135"/>
      <c r="H920" s="135"/>
      <c r="I920" s="135"/>
      <c r="J920" s="135"/>
      <c r="K920" s="135"/>
      <c r="L920" s="135"/>
      <c r="M920" s="135"/>
      <c r="N920" s="251"/>
    </row>
    <row r="921" spans="2:14" hidden="1" outlineLevel="1" x14ac:dyDescent="0.35">
      <c r="B921" s="134" t="s">
        <v>5150</v>
      </c>
      <c r="C921" s="135" t="s">
        <v>5151</v>
      </c>
      <c r="D921" s="135"/>
      <c r="E921" s="135"/>
      <c r="F921" s="135"/>
      <c r="G921" s="135"/>
      <c r="H921" s="135"/>
      <c r="I921" s="135"/>
      <c r="J921" s="135"/>
      <c r="K921" s="135"/>
      <c r="L921" s="135"/>
      <c r="M921" s="135"/>
      <c r="N921" s="251"/>
    </row>
    <row r="922" spans="2:14" hidden="1" outlineLevel="1" x14ac:dyDescent="0.35">
      <c r="B922" s="134" t="s">
        <v>5152</v>
      </c>
      <c r="C922" s="135" t="s">
        <v>5153</v>
      </c>
      <c r="D922" s="135"/>
      <c r="E922" s="135"/>
      <c r="F922" s="135"/>
      <c r="G922" s="135"/>
      <c r="H922" s="135"/>
      <c r="I922" s="135"/>
      <c r="J922" s="135"/>
      <c r="K922" s="135"/>
      <c r="L922" s="135"/>
      <c r="M922" s="135"/>
      <c r="N922" s="251"/>
    </row>
    <row r="923" spans="2:14" hidden="1" outlineLevel="1" x14ac:dyDescent="0.35">
      <c r="B923" s="134" t="s">
        <v>5154</v>
      </c>
      <c r="C923" s="135" t="s">
        <v>5155</v>
      </c>
      <c r="D923" s="135"/>
      <c r="E923" s="135"/>
      <c r="F923" s="135"/>
      <c r="G923" s="135"/>
      <c r="H923" s="135"/>
      <c r="I923" s="135"/>
      <c r="J923" s="135"/>
      <c r="K923" s="135"/>
      <c r="L923" s="135"/>
      <c r="M923" s="135"/>
      <c r="N923" s="251"/>
    </row>
    <row r="924" spans="2:14" hidden="1" outlineLevel="1" x14ac:dyDescent="0.35">
      <c r="B924" s="134" t="s">
        <v>5156</v>
      </c>
      <c r="C924" s="135" t="s">
        <v>5157</v>
      </c>
      <c r="D924" s="135"/>
      <c r="E924" s="135"/>
      <c r="F924" s="135"/>
      <c r="G924" s="135"/>
      <c r="H924" s="135"/>
      <c r="I924" s="135"/>
      <c r="J924" s="135"/>
      <c r="K924" s="135"/>
      <c r="L924" s="135"/>
      <c r="M924" s="135"/>
      <c r="N924" s="251"/>
    </row>
    <row r="925" spans="2:14" hidden="1" outlineLevel="1" x14ac:dyDescent="0.35">
      <c r="B925" s="134" t="s">
        <v>5158</v>
      </c>
      <c r="C925" s="135" t="s">
        <v>5159</v>
      </c>
      <c r="D925" s="135"/>
      <c r="E925" s="135"/>
      <c r="F925" s="135"/>
      <c r="G925" s="135"/>
      <c r="H925" s="135"/>
      <c r="I925" s="135"/>
      <c r="J925" s="135"/>
      <c r="K925" s="135"/>
      <c r="L925" s="135"/>
      <c r="M925" s="135"/>
      <c r="N925" s="251"/>
    </row>
    <row r="926" spans="2:14" hidden="1" outlineLevel="1" x14ac:dyDescent="0.35">
      <c r="B926" s="134" t="s">
        <v>5160</v>
      </c>
      <c r="C926" s="135" t="s">
        <v>4367</v>
      </c>
      <c r="D926" s="135"/>
      <c r="E926" s="135"/>
      <c r="F926" s="135"/>
      <c r="G926" s="135"/>
      <c r="H926" s="135"/>
      <c r="I926" s="135"/>
      <c r="J926" s="135"/>
      <c r="K926" s="135"/>
      <c r="L926" s="135"/>
      <c r="M926" s="135"/>
      <c r="N926" s="251"/>
    </row>
    <row r="927" spans="2:14" hidden="1" outlineLevel="1" x14ac:dyDescent="0.35">
      <c r="B927" s="134" t="s">
        <v>5161</v>
      </c>
      <c r="C927" s="135" t="s">
        <v>3762</v>
      </c>
      <c r="D927" s="135"/>
      <c r="E927" s="135"/>
      <c r="F927" s="135"/>
      <c r="G927" s="135"/>
      <c r="H927" s="135"/>
      <c r="I927" s="135"/>
      <c r="J927" s="135"/>
      <c r="K927" s="135"/>
      <c r="L927" s="135"/>
      <c r="M927" s="135"/>
      <c r="N927" s="251"/>
    </row>
    <row r="928" spans="2:14" hidden="1" outlineLevel="1" x14ac:dyDescent="0.35">
      <c r="B928" s="134" t="s">
        <v>5162</v>
      </c>
      <c r="C928" s="135" t="s">
        <v>5163</v>
      </c>
      <c r="D928" s="135"/>
      <c r="E928" s="135"/>
      <c r="F928" s="135"/>
      <c r="G928" s="135"/>
      <c r="H928" s="135"/>
      <c r="I928" s="135"/>
      <c r="J928" s="135"/>
      <c r="K928" s="135"/>
      <c r="L928" s="135"/>
      <c r="M928" s="135"/>
      <c r="N928" s="251"/>
    </row>
    <row r="929" spans="2:14" hidden="1" outlineLevel="1" x14ac:dyDescent="0.35">
      <c r="B929" s="134" t="s">
        <v>5164</v>
      </c>
      <c r="C929" s="135" t="s">
        <v>5165</v>
      </c>
      <c r="D929" s="135"/>
      <c r="E929" s="135"/>
      <c r="F929" s="135"/>
      <c r="G929" s="135"/>
      <c r="H929" s="135"/>
      <c r="I929" s="135"/>
      <c r="J929" s="135"/>
      <c r="K929" s="135"/>
      <c r="L929" s="135"/>
      <c r="M929" s="135"/>
      <c r="N929" s="251"/>
    </row>
    <row r="930" spans="2:14" hidden="1" outlineLevel="1" x14ac:dyDescent="0.35">
      <c r="B930" s="134" t="s">
        <v>5166</v>
      </c>
      <c r="C930" s="135" t="s">
        <v>5167</v>
      </c>
      <c r="D930" s="135"/>
      <c r="E930" s="135"/>
      <c r="F930" s="135"/>
      <c r="G930" s="135"/>
      <c r="H930" s="135"/>
      <c r="I930" s="135"/>
      <c r="J930" s="135"/>
      <c r="K930" s="135"/>
      <c r="L930" s="135"/>
      <c r="M930" s="135"/>
      <c r="N930" s="251"/>
    </row>
    <row r="931" spans="2:14" hidden="1" outlineLevel="1" x14ac:dyDescent="0.35">
      <c r="B931" s="134" t="s">
        <v>5168</v>
      </c>
      <c r="C931" s="135" t="s">
        <v>5169</v>
      </c>
      <c r="D931" s="135"/>
      <c r="E931" s="135"/>
      <c r="F931" s="135"/>
      <c r="G931" s="135"/>
      <c r="H931" s="135"/>
      <c r="I931" s="135"/>
      <c r="J931" s="135"/>
      <c r="K931" s="135"/>
      <c r="L931" s="135"/>
      <c r="M931" s="135"/>
      <c r="N931" s="251"/>
    </row>
    <row r="932" spans="2:14" hidden="1" outlineLevel="1" x14ac:dyDescent="0.35">
      <c r="B932" s="134" t="s">
        <v>5170</v>
      </c>
      <c r="C932" s="135" t="s">
        <v>5171</v>
      </c>
      <c r="D932" s="135"/>
      <c r="E932" s="135"/>
      <c r="F932" s="135"/>
      <c r="G932" s="135"/>
      <c r="H932" s="135"/>
      <c r="I932" s="135"/>
      <c r="J932" s="135"/>
      <c r="K932" s="135"/>
      <c r="L932" s="135"/>
      <c r="M932" s="135"/>
      <c r="N932" s="251"/>
    </row>
    <row r="933" spans="2:14" hidden="1" outlineLevel="1" x14ac:dyDescent="0.35">
      <c r="B933" s="134" t="s">
        <v>5172</v>
      </c>
      <c r="C933" s="135" t="s">
        <v>5173</v>
      </c>
      <c r="D933" s="135"/>
      <c r="E933" s="135"/>
      <c r="F933" s="135"/>
      <c r="G933" s="135"/>
      <c r="H933" s="135"/>
      <c r="I933" s="135"/>
      <c r="J933" s="135"/>
      <c r="K933" s="135"/>
      <c r="L933" s="135"/>
      <c r="M933" s="135"/>
      <c r="N933" s="251"/>
    </row>
    <row r="934" spans="2:14" hidden="1" outlineLevel="1" x14ac:dyDescent="0.35">
      <c r="B934" s="134" t="s">
        <v>5174</v>
      </c>
      <c r="C934" s="135" t="s">
        <v>5175</v>
      </c>
      <c r="D934" s="135"/>
      <c r="E934" s="135"/>
      <c r="F934" s="135"/>
      <c r="G934" s="135"/>
      <c r="H934" s="135"/>
      <c r="I934" s="135"/>
      <c r="J934" s="135"/>
      <c r="K934" s="135"/>
      <c r="L934" s="135"/>
      <c r="M934" s="135"/>
      <c r="N934" s="251"/>
    </row>
    <row r="935" spans="2:14" hidden="1" outlineLevel="1" x14ac:dyDescent="0.35">
      <c r="B935" s="134" t="s">
        <v>5176</v>
      </c>
      <c r="C935" s="135" t="s">
        <v>5177</v>
      </c>
      <c r="D935" s="135"/>
      <c r="E935" s="135"/>
      <c r="F935" s="135"/>
      <c r="G935" s="135"/>
      <c r="H935" s="135"/>
      <c r="I935" s="135"/>
      <c r="J935" s="135"/>
      <c r="K935" s="135"/>
      <c r="L935" s="135"/>
      <c r="M935" s="135"/>
      <c r="N935" s="251"/>
    </row>
    <row r="936" spans="2:14" hidden="1" outlineLevel="1" x14ac:dyDescent="0.35">
      <c r="B936" s="134" t="s">
        <v>5178</v>
      </c>
      <c r="C936" s="135" t="s">
        <v>5179</v>
      </c>
      <c r="D936" s="135"/>
      <c r="E936" s="135"/>
      <c r="F936" s="135"/>
      <c r="G936" s="135"/>
      <c r="H936" s="135"/>
      <c r="I936" s="135"/>
      <c r="J936" s="135"/>
      <c r="K936" s="135"/>
      <c r="L936" s="135"/>
      <c r="M936" s="135"/>
      <c r="N936" s="251"/>
    </row>
    <row r="937" spans="2:14" hidden="1" outlineLevel="1" x14ac:dyDescent="0.35">
      <c r="B937" s="134" t="s">
        <v>5180</v>
      </c>
      <c r="C937" s="135" t="s">
        <v>5181</v>
      </c>
      <c r="D937" s="135"/>
      <c r="E937" s="135"/>
      <c r="F937" s="135"/>
      <c r="G937" s="135"/>
      <c r="H937" s="135"/>
      <c r="I937" s="135"/>
      <c r="J937" s="135"/>
      <c r="K937" s="135"/>
      <c r="L937" s="135"/>
      <c r="M937" s="135"/>
      <c r="N937" s="251"/>
    </row>
    <row r="938" spans="2:14" hidden="1" outlineLevel="1" x14ac:dyDescent="0.35">
      <c r="B938" s="134" t="s">
        <v>5182</v>
      </c>
      <c r="C938" s="135" t="s">
        <v>3762</v>
      </c>
      <c r="D938" s="135"/>
      <c r="E938" s="135"/>
      <c r="F938" s="135"/>
      <c r="G938" s="135"/>
      <c r="H938" s="135"/>
      <c r="I938" s="135"/>
      <c r="J938" s="135"/>
      <c r="K938" s="135"/>
      <c r="L938" s="135"/>
      <c r="M938" s="135"/>
      <c r="N938" s="251"/>
    </row>
    <row r="939" spans="2:14" hidden="1" outlineLevel="1" x14ac:dyDescent="0.35">
      <c r="B939" s="134" t="s">
        <v>5183</v>
      </c>
      <c r="C939" s="135" t="s">
        <v>5184</v>
      </c>
      <c r="D939" s="135"/>
      <c r="E939" s="135"/>
      <c r="F939" s="135"/>
      <c r="G939" s="135"/>
      <c r="H939" s="135"/>
      <c r="I939" s="135"/>
      <c r="J939" s="135"/>
      <c r="K939" s="135"/>
      <c r="L939" s="135"/>
      <c r="M939" s="135"/>
      <c r="N939" s="251"/>
    </row>
    <row r="940" spans="2:14" hidden="1" outlineLevel="1" x14ac:dyDescent="0.35">
      <c r="B940" s="134" t="s">
        <v>5185</v>
      </c>
      <c r="C940" s="135" t="s">
        <v>5186</v>
      </c>
      <c r="D940" s="135"/>
      <c r="E940" s="135"/>
      <c r="F940" s="135"/>
      <c r="G940" s="135"/>
      <c r="H940" s="135"/>
      <c r="I940" s="135"/>
      <c r="J940" s="135"/>
      <c r="K940" s="135"/>
      <c r="L940" s="135"/>
      <c r="M940" s="135"/>
      <c r="N940" s="251"/>
    </row>
    <row r="941" spans="2:14" hidden="1" outlineLevel="1" x14ac:dyDescent="0.35">
      <c r="B941" s="134" t="s">
        <v>5187</v>
      </c>
      <c r="C941" s="135" t="s">
        <v>5188</v>
      </c>
      <c r="D941" s="135"/>
      <c r="E941" s="135"/>
      <c r="F941" s="135"/>
      <c r="G941" s="135"/>
      <c r="H941" s="135"/>
      <c r="I941" s="135"/>
      <c r="J941" s="135"/>
      <c r="K941" s="135"/>
      <c r="L941" s="135"/>
      <c r="M941" s="135"/>
      <c r="N941" s="251"/>
    </row>
    <row r="942" spans="2:14" hidden="1" outlineLevel="1" x14ac:dyDescent="0.35">
      <c r="B942" s="134" t="s">
        <v>5189</v>
      </c>
      <c r="C942" s="135" t="s">
        <v>5190</v>
      </c>
      <c r="D942" s="135"/>
      <c r="E942" s="135"/>
      <c r="F942" s="135"/>
      <c r="G942" s="135"/>
      <c r="H942" s="135"/>
      <c r="I942" s="135"/>
      <c r="J942" s="135"/>
      <c r="K942" s="135"/>
      <c r="L942" s="135"/>
      <c r="M942" s="135"/>
      <c r="N942" s="251"/>
    </row>
    <row r="943" spans="2:14" hidden="1" outlineLevel="1" x14ac:dyDescent="0.35">
      <c r="B943" s="134" t="s">
        <v>5191</v>
      </c>
      <c r="C943" s="135" t="s">
        <v>5192</v>
      </c>
      <c r="D943" s="135"/>
      <c r="E943" s="135"/>
      <c r="F943" s="135"/>
      <c r="G943" s="135"/>
      <c r="H943" s="135"/>
      <c r="I943" s="135"/>
      <c r="J943" s="135"/>
      <c r="K943" s="135"/>
      <c r="L943" s="135"/>
      <c r="M943" s="135"/>
      <c r="N943" s="251"/>
    </row>
    <row r="944" spans="2:14" hidden="1" outlineLevel="1" x14ac:dyDescent="0.35">
      <c r="B944" s="134" t="s">
        <v>5193</v>
      </c>
      <c r="C944" s="135" t="s">
        <v>5194</v>
      </c>
      <c r="D944" s="135"/>
      <c r="E944" s="135"/>
      <c r="F944" s="135"/>
      <c r="G944" s="135"/>
      <c r="H944" s="135"/>
      <c r="I944" s="135"/>
      <c r="J944" s="135"/>
      <c r="K944" s="135"/>
      <c r="L944" s="135"/>
      <c r="M944" s="135"/>
      <c r="N944" s="251"/>
    </row>
    <row r="945" spans="2:14" hidden="1" outlineLevel="1" x14ac:dyDescent="0.35">
      <c r="B945" s="134" t="s">
        <v>5195</v>
      </c>
      <c r="C945" s="135" t="s">
        <v>5196</v>
      </c>
      <c r="D945" s="135"/>
      <c r="E945" s="135"/>
      <c r="F945" s="135"/>
      <c r="G945" s="135"/>
      <c r="H945" s="135"/>
      <c r="I945" s="135"/>
      <c r="J945" s="135"/>
      <c r="K945" s="135"/>
      <c r="L945" s="135"/>
      <c r="M945" s="135"/>
      <c r="N945" s="251"/>
    </row>
    <row r="946" spans="2:14" hidden="1" outlineLevel="1" x14ac:dyDescent="0.35">
      <c r="B946" s="134" t="s">
        <v>5197</v>
      </c>
      <c r="C946" s="135" t="s">
        <v>5198</v>
      </c>
      <c r="D946" s="135"/>
      <c r="E946" s="135"/>
      <c r="F946" s="135"/>
      <c r="G946" s="135"/>
      <c r="H946" s="135"/>
      <c r="I946" s="135"/>
      <c r="J946" s="135"/>
      <c r="K946" s="135"/>
      <c r="L946" s="135"/>
      <c r="M946" s="135"/>
      <c r="N946" s="251"/>
    </row>
    <row r="947" spans="2:14" hidden="1" outlineLevel="1" x14ac:dyDescent="0.35">
      <c r="B947" s="134" t="s">
        <v>5199</v>
      </c>
      <c r="C947" s="135" t="s">
        <v>5200</v>
      </c>
      <c r="D947" s="135"/>
      <c r="E947" s="135"/>
      <c r="F947" s="135"/>
      <c r="G947" s="135"/>
      <c r="H947" s="135"/>
      <c r="I947" s="135"/>
      <c r="J947" s="135"/>
      <c r="K947" s="135"/>
      <c r="L947" s="135"/>
      <c r="M947" s="135"/>
      <c r="N947" s="251"/>
    </row>
    <row r="948" spans="2:14" hidden="1" outlineLevel="1" x14ac:dyDescent="0.35">
      <c r="B948" s="134" t="s">
        <v>5201</v>
      </c>
      <c r="C948" s="135" t="s">
        <v>5202</v>
      </c>
      <c r="D948" s="135"/>
      <c r="E948" s="135"/>
      <c r="F948" s="135"/>
      <c r="G948" s="135"/>
      <c r="H948" s="135"/>
      <c r="I948" s="135"/>
      <c r="J948" s="135"/>
      <c r="K948" s="135"/>
      <c r="L948" s="135"/>
      <c r="M948" s="135"/>
      <c r="N948" s="251"/>
    </row>
    <row r="949" spans="2:14" hidden="1" outlineLevel="1" x14ac:dyDescent="0.35">
      <c r="B949" s="134" t="s">
        <v>5203</v>
      </c>
      <c r="C949" s="135" t="s">
        <v>5204</v>
      </c>
      <c r="D949" s="135"/>
      <c r="E949" s="135"/>
      <c r="F949" s="135"/>
      <c r="G949" s="135"/>
      <c r="H949" s="135"/>
      <c r="I949" s="135"/>
      <c r="J949" s="135"/>
      <c r="K949" s="135"/>
      <c r="L949" s="135"/>
      <c r="M949" s="135"/>
      <c r="N949" s="251"/>
    </row>
    <row r="950" spans="2:14" hidden="1" outlineLevel="1" x14ac:dyDescent="0.35">
      <c r="B950" s="134" t="s">
        <v>5205</v>
      </c>
      <c r="C950" s="135" t="s">
        <v>5206</v>
      </c>
      <c r="D950" s="135"/>
      <c r="E950" s="135"/>
      <c r="F950" s="135"/>
      <c r="G950" s="135"/>
      <c r="H950" s="135"/>
      <c r="I950" s="135"/>
      <c r="J950" s="135"/>
      <c r="K950" s="135"/>
      <c r="L950" s="135"/>
      <c r="M950" s="135"/>
      <c r="N950" s="251"/>
    </row>
    <row r="951" spans="2:14" hidden="1" outlineLevel="1" x14ac:dyDescent="0.35">
      <c r="B951" s="134" t="s">
        <v>5207</v>
      </c>
      <c r="C951" s="135" t="s">
        <v>5208</v>
      </c>
      <c r="D951" s="135"/>
      <c r="E951" s="135"/>
      <c r="F951" s="135"/>
      <c r="G951" s="135"/>
      <c r="H951" s="135"/>
      <c r="I951" s="135"/>
      <c r="J951" s="135"/>
      <c r="K951" s="135"/>
      <c r="L951" s="135"/>
      <c r="M951" s="135"/>
      <c r="N951" s="251"/>
    </row>
    <row r="952" spans="2:14" hidden="1" outlineLevel="1" x14ac:dyDescent="0.35">
      <c r="B952" s="134" t="s">
        <v>5209</v>
      </c>
      <c r="C952" s="135" t="s">
        <v>5210</v>
      </c>
      <c r="D952" s="135"/>
      <c r="E952" s="135"/>
      <c r="F952" s="135"/>
      <c r="G952" s="135"/>
      <c r="H952" s="135"/>
      <c r="I952" s="135"/>
      <c r="J952" s="135"/>
      <c r="K952" s="135"/>
      <c r="L952" s="135"/>
      <c r="M952" s="135"/>
      <c r="N952" s="251"/>
    </row>
    <row r="953" spans="2:14" hidden="1" outlineLevel="1" x14ac:dyDescent="0.35">
      <c r="B953" s="134" t="s">
        <v>5211</v>
      </c>
      <c r="C953" s="135" t="s">
        <v>5212</v>
      </c>
      <c r="D953" s="135"/>
      <c r="E953" s="135"/>
      <c r="F953" s="135"/>
      <c r="G953" s="135"/>
      <c r="H953" s="135"/>
      <c r="I953" s="135"/>
      <c r="J953" s="135"/>
      <c r="K953" s="135"/>
      <c r="L953" s="135"/>
      <c r="M953" s="135"/>
      <c r="N953" s="251"/>
    </row>
    <row r="954" spans="2:14" hidden="1" outlineLevel="1" x14ac:dyDescent="0.35">
      <c r="B954" s="134" t="s">
        <v>5213</v>
      </c>
      <c r="C954" s="135" t="s">
        <v>3762</v>
      </c>
      <c r="D954" s="135"/>
      <c r="E954" s="135"/>
      <c r="F954" s="135"/>
      <c r="G954" s="135"/>
      <c r="H954" s="135"/>
      <c r="I954" s="135"/>
      <c r="J954" s="135"/>
      <c r="K954" s="135"/>
      <c r="L954" s="135"/>
      <c r="M954" s="135"/>
      <c r="N954" s="251"/>
    </row>
    <row r="955" spans="2:14" hidden="1" outlineLevel="1" x14ac:dyDescent="0.35">
      <c r="B955" s="134" t="s">
        <v>5214</v>
      </c>
      <c r="C955" s="135" t="s">
        <v>5215</v>
      </c>
      <c r="D955" s="135"/>
      <c r="E955" s="135"/>
      <c r="F955" s="135"/>
      <c r="G955" s="135"/>
      <c r="H955" s="135"/>
      <c r="I955" s="135"/>
      <c r="J955" s="135"/>
      <c r="K955" s="135"/>
      <c r="L955" s="135"/>
      <c r="M955" s="135"/>
      <c r="N955" s="251"/>
    </row>
    <row r="956" spans="2:14" hidden="1" outlineLevel="1" x14ac:dyDescent="0.35">
      <c r="B956" s="134" t="s">
        <v>5216</v>
      </c>
      <c r="C956" s="135" t="s">
        <v>5217</v>
      </c>
      <c r="D956" s="135"/>
      <c r="E956" s="135"/>
      <c r="F956" s="135"/>
      <c r="G956" s="135"/>
      <c r="H956" s="135"/>
      <c r="I956" s="135"/>
      <c r="J956" s="135"/>
      <c r="K956" s="135"/>
      <c r="L956" s="135"/>
      <c r="M956" s="135"/>
      <c r="N956" s="251"/>
    </row>
    <row r="957" spans="2:14" hidden="1" outlineLevel="1" x14ac:dyDescent="0.35">
      <c r="B957" s="134" t="s">
        <v>5218</v>
      </c>
      <c r="C957" s="135" t="s">
        <v>5219</v>
      </c>
      <c r="D957" s="135"/>
      <c r="E957" s="135"/>
      <c r="F957" s="135"/>
      <c r="G957" s="135"/>
      <c r="H957" s="135"/>
      <c r="I957" s="135"/>
      <c r="J957" s="135"/>
      <c r="K957" s="135"/>
      <c r="L957" s="135"/>
      <c r="M957" s="135"/>
      <c r="N957" s="251"/>
    </row>
    <row r="958" spans="2:14" hidden="1" outlineLevel="1" x14ac:dyDescent="0.35">
      <c r="B958" s="134" t="s">
        <v>5220</v>
      </c>
      <c r="C958" s="135" t="s">
        <v>5221</v>
      </c>
      <c r="D958" s="135"/>
      <c r="E958" s="135"/>
      <c r="F958" s="135"/>
      <c r="G958" s="135"/>
      <c r="H958" s="135"/>
      <c r="I958" s="135"/>
      <c r="J958" s="135"/>
      <c r="K958" s="135"/>
      <c r="L958" s="135"/>
      <c r="M958" s="135"/>
      <c r="N958" s="251"/>
    </row>
    <row r="959" spans="2:14" hidden="1" outlineLevel="1" x14ac:dyDescent="0.35">
      <c r="B959" s="134" t="s">
        <v>5222</v>
      </c>
      <c r="C959" s="135" t="s">
        <v>5223</v>
      </c>
      <c r="D959" s="135"/>
      <c r="E959" s="135"/>
      <c r="F959" s="135"/>
      <c r="G959" s="135"/>
      <c r="H959" s="135"/>
      <c r="I959" s="135"/>
      <c r="J959" s="135"/>
      <c r="K959" s="135"/>
      <c r="L959" s="135"/>
      <c r="M959" s="135"/>
      <c r="N959" s="251"/>
    </row>
    <row r="960" spans="2:14" hidden="1" outlineLevel="1" x14ac:dyDescent="0.35">
      <c r="B960" s="134" t="s">
        <v>5224</v>
      </c>
      <c r="C960" s="135" t="s">
        <v>3762</v>
      </c>
      <c r="D960" s="135"/>
      <c r="E960" s="135"/>
      <c r="F960" s="135"/>
      <c r="G960" s="135"/>
      <c r="H960" s="135"/>
      <c r="I960" s="135"/>
      <c r="J960" s="135"/>
      <c r="K960" s="135"/>
      <c r="L960" s="135"/>
      <c r="M960" s="135"/>
      <c r="N960" s="251"/>
    </row>
    <row r="961" spans="2:14" hidden="1" outlineLevel="1" x14ac:dyDescent="0.35">
      <c r="B961" s="134" t="s">
        <v>5225</v>
      </c>
      <c r="C961" s="135" t="s">
        <v>5226</v>
      </c>
      <c r="D961" s="135"/>
      <c r="E961" s="135"/>
      <c r="F961" s="135"/>
      <c r="G961" s="135"/>
      <c r="H961" s="135"/>
      <c r="I961" s="135"/>
      <c r="J961" s="135"/>
      <c r="K961" s="135"/>
      <c r="L961" s="135"/>
      <c r="M961" s="135"/>
      <c r="N961" s="251"/>
    </row>
    <row r="962" spans="2:14" hidden="1" outlineLevel="1" x14ac:dyDescent="0.35">
      <c r="B962" s="134" t="s">
        <v>5227</v>
      </c>
      <c r="C962" s="135" t="s">
        <v>5228</v>
      </c>
      <c r="D962" s="135"/>
      <c r="E962" s="135"/>
      <c r="F962" s="135"/>
      <c r="G962" s="135"/>
      <c r="H962" s="135"/>
      <c r="I962" s="135"/>
      <c r="J962" s="135"/>
      <c r="K962" s="135"/>
      <c r="L962" s="135"/>
      <c r="M962" s="135"/>
      <c r="N962" s="251"/>
    </row>
    <row r="963" spans="2:14" hidden="1" outlineLevel="1" x14ac:dyDescent="0.35">
      <c r="B963" s="134" t="s">
        <v>5229</v>
      </c>
      <c r="C963" s="135" t="s">
        <v>5230</v>
      </c>
      <c r="D963" s="135"/>
      <c r="E963" s="135"/>
      <c r="F963" s="135"/>
      <c r="G963" s="135"/>
      <c r="H963" s="135"/>
      <c r="I963" s="135"/>
      <c r="J963" s="135"/>
      <c r="K963" s="135"/>
      <c r="L963" s="135"/>
      <c r="M963" s="135"/>
      <c r="N963" s="251"/>
    </row>
    <row r="964" spans="2:14" hidden="1" outlineLevel="1" x14ac:dyDescent="0.35">
      <c r="B964" s="134" t="s">
        <v>5231</v>
      </c>
      <c r="C964" s="135" t="s">
        <v>5232</v>
      </c>
      <c r="D964" s="135"/>
      <c r="E964" s="135"/>
      <c r="F964" s="135"/>
      <c r="G964" s="135"/>
      <c r="H964" s="135"/>
      <c r="I964" s="135"/>
      <c r="J964" s="135"/>
      <c r="K964" s="135"/>
      <c r="L964" s="135"/>
      <c r="M964" s="135"/>
      <c r="N964" s="251"/>
    </row>
    <row r="965" spans="2:14" hidden="1" outlineLevel="1" x14ac:dyDescent="0.35">
      <c r="B965" s="134" t="s">
        <v>5233</v>
      </c>
      <c r="C965" s="135" t="s">
        <v>5234</v>
      </c>
      <c r="D965" s="135"/>
      <c r="E965" s="135"/>
      <c r="F965" s="135"/>
      <c r="G965" s="135"/>
      <c r="H965" s="135"/>
      <c r="I965" s="135"/>
      <c r="J965" s="135"/>
      <c r="K965" s="135"/>
      <c r="L965" s="135"/>
      <c r="M965" s="135"/>
      <c r="N965" s="251"/>
    </row>
    <row r="966" spans="2:14" hidden="1" outlineLevel="1" x14ac:dyDescent="0.35">
      <c r="B966" s="134" t="s">
        <v>5235</v>
      </c>
      <c r="C966" s="135" t="s">
        <v>5236</v>
      </c>
      <c r="D966" s="135"/>
      <c r="E966" s="135"/>
      <c r="F966" s="135"/>
      <c r="G966" s="135"/>
      <c r="H966" s="135"/>
      <c r="I966" s="135"/>
      <c r="J966" s="135"/>
      <c r="K966" s="135"/>
      <c r="L966" s="135"/>
      <c r="M966" s="135"/>
      <c r="N966" s="251"/>
    </row>
    <row r="967" spans="2:14" hidden="1" outlineLevel="1" x14ac:dyDescent="0.35">
      <c r="B967" s="134" t="s">
        <v>5237</v>
      </c>
      <c r="C967" s="135" t="s">
        <v>5238</v>
      </c>
      <c r="D967" s="135"/>
      <c r="E967" s="135"/>
      <c r="F967" s="135"/>
      <c r="G967" s="135"/>
      <c r="H967" s="135"/>
      <c r="I967" s="135"/>
      <c r="J967" s="135"/>
      <c r="K967" s="135"/>
      <c r="L967" s="135"/>
      <c r="M967" s="135"/>
      <c r="N967" s="251"/>
    </row>
    <row r="968" spans="2:14" hidden="1" outlineLevel="1" x14ac:dyDescent="0.35">
      <c r="B968" s="134" t="s">
        <v>5239</v>
      </c>
      <c r="C968" s="135" t="s">
        <v>4669</v>
      </c>
      <c r="D968" s="135"/>
      <c r="E968" s="135"/>
      <c r="F968" s="135"/>
      <c r="G968" s="135"/>
      <c r="H968" s="135"/>
      <c r="I968" s="135"/>
      <c r="J968" s="135"/>
      <c r="K968" s="135"/>
      <c r="L968" s="135"/>
      <c r="M968" s="135"/>
      <c r="N968" s="251"/>
    </row>
    <row r="969" spans="2:14" hidden="1" outlineLevel="1" x14ac:dyDescent="0.35">
      <c r="B969" s="134" t="s">
        <v>5240</v>
      </c>
      <c r="C969" s="135" t="s">
        <v>5241</v>
      </c>
      <c r="D969" s="135"/>
      <c r="E969" s="135"/>
      <c r="F969" s="135"/>
      <c r="G969" s="135"/>
      <c r="H969" s="135"/>
      <c r="I969" s="135"/>
      <c r="J969" s="135"/>
      <c r="K969" s="135"/>
      <c r="L969" s="135"/>
      <c r="M969" s="135"/>
      <c r="N969" s="251"/>
    </row>
    <row r="970" spans="2:14" hidden="1" outlineLevel="1" x14ac:dyDescent="0.35">
      <c r="B970" s="134" t="s">
        <v>5242</v>
      </c>
      <c r="C970" s="135" t="s">
        <v>5243</v>
      </c>
      <c r="D970" s="135"/>
      <c r="E970" s="135"/>
      <c r="F970" s="135"/>
      <c r="G970" s="135"/>
      <c r="H970" s="135"/>
      <c r="I970" s="135"/>
      <c r="J970" s="135"/>
      <c r="K970" s="135"/>
      <c r="L970" s="135"/>
      <c r="M970" s="135"/>
      <c r="N970" s="251"/>
    </row>
    <row r="971" spans="2:14" hidden="1" outlineLevel="1" x14ac:dyDescent="0.35">
      <c r="B971" s="134" t="s">
        <v>5244</v>
      </c>
      <c r="C971" s="135" t="s">
        <v>5245</v>
      </c>
      <c r="D971" s="135"/>
      <c r="E971" s="135"/>
      <c r="F971" s="135"/>
      <c r="G971" s="135"/>
      <c r="H971" s="135"/>
      <c r="I971" s="135"/>
      <c r="J971" s="135"/>
      <c r="K971" s="135"/>
      <c r="L971" s="135"/>
      <c r="M971" s="135"/>
      <c r="N971" s="251"/>
    </row>
    <row r="972" spans="2:14" hidden="1" outlineLevel="1" x14ac:dyDescent="0.35">
      <c r="B972" s="134" t="s">
        <v>5246</v>
      </c>
      <c r="C972" s="135" t="s">
        <v>5247</v>
      </c>
      <c r="D972" s="135"/>
      <c r="E972" s="135"/>
      <c r="F972" s="135"/>
      <c r="G972" s="135"/>
      <c r="H972" s="135"/>
      <c r="I972" s="135"/>
      <c r="J972" s="135"/>
      <c r="K972" s="135"/>
      <c r="L972" s="135"/>
      <c r="M972" s="135"/>
      <c r="N972" s="251"/>
    </row>
    <row r="973" spans="2:14" hidden="1" outlineLevel="1" x14ac:dyDescent="0.35">
      <c r="B973" s="134" t="s">
        <v>5248</v>
      </c>
      <c r="C973" s="135" t="s">
        <v>5249</v>
      </c>
      <c r="D973" s="135"/>
      <c r="E973" s="135"/>
      <c r="F973" s="135"/>
      <c r="G973" s="135"/>
      <c r="H973" s="135"/>
      <c r="I973" s="135"/>
      <c r="J973" s="135"/>
      <c r="K973" s="135"/>
      <c r="L973" s="135"/>
      <c r="M973" s="135"/>
      <c r="N973" s="251"/>
    </row>
    <row r="974" spans="2:14" hidden="1" outlineLevel="1" x14ac:dyDescent="0.35">
      <c r="B974" s="134" t="s">
        <v>5250</v>
      </c>
      <c r="C974" s="135" t="s">
        <v>5251</v>
      </c>
      <c r="D974" s="135"/>
      <c r="E974" s="135"/>
      <c r="F974" s="135"/>
      <c r="G974" s="135"/>
      <c r="H974" s="135"/>
      <c r="I974" s="135"/>
      <c r="J974" s="135"/>
      <c r="K974" s="135"/>
      <c r="L974" s="135"/>
      <c r="M974" s="135"/>
      <c r="N974" s="251"/>
    </row>
    <row r="975" spans="2:14" hidden="1" outlineLevel="1" x14ac:dyDescent="0.35">
      <c r="B975" s="134" t="s">
        <v>5252</v>
      </c>
      <c r="C975" s="135" t="s">
        <v>5253</v>
      </c>
      <c r="D975" s="135"/>
      <c r="E975" s="135"/>
      <c r="F975" s="135"/>
      <c r="G975" s="135"/>
      <c r="H975" s="135"/>
      <c r="I975" s="135"/>
      <c r="J975" s="135"/>
      <c r="K975" s="135"/>
      <c r="L975" s="135"/>
      <c r="M975" s="135"/>
      <c r="N975" s="251"/>
    </row>
    <row r="976" spans="2:14" hidden="1" outlineLevel="1" x14ac:dyDescent="0.35">
      <c r="B976" s="134" t="s">
        <v>5254</v>
      </c>
      <c r="C976" s="135" t="s">
        <v>5255</v>
      </c>
      <c r="D976" s="135"/>
      <c r="E976" s="135"/>
      <c r="F976" s="135"/>
      <c r="G976" s="135"/>
      <c r="H976" s="135"/>
      <c r="I976" s="135"/>
      <c r="J976" s="135"/>
      <c r="K976" s="135"/>
      <c r="L976" s="135"/>
      <c r="M976" s="135"/>
      <c r="N976" s="251"/>
    </row>
    <row r="977" spans="2:14" hidden="1" outlineLevel="1" x14ac:dyDescent="0.35">
      <c r="B977" s="134" t="s">
        <v>5256</v>
      </c>
      <c r="C977" s="135" t="s">
        <v>3762</v>
      </c>
      <c r="D977" s="135"/>
      <c r="E977" s="135"/>
      <c r="F977" s="135"/>
      <c r="G977" s="135"/>
      <c r="H977" s="135"/>
      <c r="I977" s="135"/>
      <c r="J977" s="135"/>
      <c r="K977" s="135"/>
      <c r="L977" s="135"/>
      <c r="M977" s="135"/>
      <c r="N977" s="251"/>
    </row>
    <row r="978" spans="2:14" hidden="1" outlineLevel="1" x14ac:dyDescent="0.35">
      <c r="B978" s="134" t="s">
        <v>5257</v>
      </c>
      <c r="C978" s="135" t="s">
        <v>5258</v>
      </c>
      <c r="D978" s="135"/>
      <c r="E978" s="135"/>
      <c r="F978" s="135"/>
      <c r="G978" s="135"/>
      <c r="H978" s="135"/>
      <c r="I978" s="135"/>
      <c r="J978" s="135"/>
      <c r="K978" s="135"/>
      <c r="L978" s="135"/>
      <c r="M978" s="135"/>
      <c r="N978" s="251"/>
    </row>
    <row r="979" spans="2:14" hidden="1" outlineLevel="1" x14ac:dyDescent="0.35">
      <c r="B979" s="134" t="s">
        <v>5259</v>
      </c>
      <c r="C979" s="135" t="s">
        <v>5260</v>
      </c>
      <c r="D979" s="135"/>
      <c r="E979" s="135"/>
      <c r="F979" s="135"/>
      <c r="G979" s="135"/>
      <c r="H979" s="135"/>
      <c r="I979" s="135"/>
      <c r="J979" s="135"/>
      <c r="K979" s="135"/>
      <c r="L979" s="135"/>
      <c r="M979" s="135"/>
      <c r="N979" s="251"/>
    </row>
    <row r="980" spans="2:14" hidden="1" outlineLevel="1" x14ac:dyDescent="0.35">
      <c r="B980" s="134" t="s">
        <v>5261</v>
      </c>
      <c r="C980" s="135" t="s">
        <v>5262</v>
      </c>
      <c r="D980" s="135"/>
      <c r="E980" s="135"/>
      <c r="F980" s="135"/>
      <c r="G980" s="135"/>
      <c r="H980" s="135"/>
      <c r="I980" s="135"/>
      <c r="J980" s="135"/>
      <c r="K980" s="135"/>
      <c r="L980" s="135"/>
      <c r="M980" s="135"/>
      <c r="N980" s="251"/>
    </row>
    <row r="981" spans="2:14" hidden="1" outlineLevel="1" x14ac:dyDescent="0.35">
      <c r="B981" s="134" t="s">
        <v>5263</v>
      </c>
      <c r="C981" s="135" t="s">
        <v>5264</v>
      </c>
      <c r="D981" s="135"/>
      <c r="E981" s="135"/>
      <c r="F981" s="135"/>
      <c r="G981" s="135"/>
      <c r="H981" s="135"/>
      <c r="I981" s="135"/>
      <c r="J981" s="135"/>
      <c r="K981" s="135"/>
      <c r="L981" s="135"/>
      <c r="M981" s="135"/>
      <c r="N981" s="251"/>
    </row>
    <row r="982" spans="2:14" hidden="1" outlineLevel="1" x14ac:dyDescent="0.35">
      <c r="B982" s="134" t="s">
        <v>5265</v>
      </c>
      <c r="C982" s="135" t="s">
        <v>5266</v>
      </c>
      <c r="D982" s="135"/>
      <c r="E982" s="135"/>
      <c r="F982" s="135"/>
      <c r="G982" s="135"/>
      <c r="H982" s="135"/>
      <c r="I982" s="135"/>
      <c r="J982" s="135"/>
      <c r="K982" s="135"/>
      <c r="L982" s="135"/>
      <c r="M982" s="135"/>
      <c r="N982" s="251"/>
    </row>
    <row r="983" spans="2:14" hidden="1" outlineLevel="1" x14ac:dyDescent="0.35">
      <c r="B983" s="134" t="s">
        <v>5267</v>
      </c>
      <c r="C983" s="135" t="s">
        <v>5268</v>
      </c>
      <c r="D983" s="135"/>
      <c r="E983" s="135"/>
      <c r="F983" s="135"/>
      <c r="G983" s="135"/>
      <c r="H983" s="135"/>
      <c r="I983" s="135"/>
      <c r="J983" s="135"/>
      <c r="K983" s="135"/>
      <c r="L983" s="135"/>
      <c r="M983" s="135"/>
      <c r="N983" s="251"/>
    </row>
    <row r="984" spans="2:14" hidden="1" outlineLevel="1" x14ac:dyDescent="0.35">
      <c r="B984" s="134" t="s">
        <v>5269</v>
      </c>
      <c r="C984" s="135" t="s">
        <v>5241</v>
      </c>
      <c r="D984" s="135"/>
      <c r="E984" s="135"/>
      <c r="F984" s="135"/>
      <c r="G984" s="135"/>
      <c r="H984" s="135"/>
      <c r="I984" s="135"/>
      <c r="J984" s="135"/>
      <c r="K984" s="135"/>
      <c r="L984" s="135"/>
      <c r="M984" s="135"/>
      <c r="N984" s="251"/>
    </row>
    <row r="985" spans="2:14" hidden="1" outlineLevel="1" x14ac:dyDescent="0.35">
      <c r="B985" s="134" t="s">
        <v>5270</v>
      </c>
      <c r="C985" s="135" t="s">
        <v>3762</v>
      </c>
      <c r="D985" s="135"/>
      <c r="E985" s="135"/>
      <c r="F985" s="135"/>
      <c r="G985" s="135"/>
      <c r="H985" s="135"/>
      <c r="I985" s="135"/>
      <c r="J985" s="135"/>
      <c r="K985" s="135"/>
      <c r="L985" s="135"/>
      <c r="M985" s="135"/>
      <c r="N985" s="251"/>
    </row>
    <row r="986" spans="2:14" hidden="1" outlineLevel="1" x14ac:dyDescent="0.35">
      <c r="B986" s="134" t="s">
        <v>5271</v>
      </c>
      <c r="C986" s="135" t="s">
        <v>5272</v>
      </c>
      <c r="D986" s="135"/>
      <c r="E986" s="135"/>
      <c r="F986" s="135"/>
      <c r="G986" s="135"/>
      <c r="H986" s="135"/>
      <c r="I986" s="135"/>
      <c r="J986" s="135"/>
      <c r="K986" s="135"/>
      <c r="L986" s="135"/>
      <c r="M986" s="135"/>
      <c r="N986" s="251"/>
    </row>
    <row r="987" spans="2:14" hidden="1" outlineLevel="1" x14ac:dyDescent="0.35">
      <c r="B987" s="134" t="s">
        <v>5273</v>
      </c>
      <c r="C987" s="135" t="s">
        <v>5274</v>
      </c>
      <c r="D987" s="135"/>
      <c r="E987" s="135"/>
      <c r="F987" s="135"/>
      <c r="G987" s="135"/>
      <c r="H987" s="135"/>
      <c r="I987" s="135"/>
      <c r="J987" s="135"/>
      <c r="K987" s="135"/>
      <c r="L987" s="135"/>
      <c r="M987" s="135"/>
      <c r="N987" s="251"/>
    </row>
    <row r="988" spans="2:14" hidden="1" outlineLevel="1" x14ac:dyDescent="0.35">
      <c r="B988" s="134" t="s">
        <v>5275</v>
      </c>
      <c r="C988" s="135" t="s">
        <v>5276</v>
      </c>
      <c r="D988" s="135"/>
      <c r="E988" s="135"/>
      <c r="F988" s="135"/>
      <c r="G988" s="135"/>
      <c r="H988" s="135"/>
      <c r="I988" s="135"/>
      <c r="J988" s="135"/>
      <c r="K988" s="135"/>
      <c r="L988" s="135"/>
      <c r="M988" s="135"/>
      <c r="N988" s="251"/>
    </row>
    <row r="989" spans="2:14" hidden="1" outlineLevel="1" x14ac:dyDescent="0.35">
      <c r="B989" s="134" t="s">
        <v>5277</v>
      </c>
      <c r="C989" s="135" t="s">
        <v>5278</v>
      </c>
      <c r="D989" s="135"/>
      <c r="E989" s="135"/>
      <c r="F989" s="135"/>
      <c r="G989" s="135"/>
      <c r="H989" s="135"/>
      <c r="I989" s="135"/>
      <c r="J989" s="135"/>
      <c r="K989" s="135"/>
      <c r="L989" s="135"/>
      <c r="M989" s="135"/>
      <c r="N989" s="251"/>
    </row>
    <row r="990" spans="2:14" hidden="1" outlineLevel="1" x14ac:dyDescent="0.35">
      <c r="B990" s="134" t="s">
        <v>5279</v>
      </c>
      <c r="C990" s="135" t="s">
        <v>5280</v>
      </c>
      <c r="D990" s="135"/>
      <c r="E990" s="135"/>
      <c r="F990" s="135"/>
      <c r="G990" s="135"/>
      <c r="H990" s="135"/>
      <c r="I990" s="135"/>
      <c r="J990" s="135"/>
      <c r="K990" s="135"/>
      <c r="L990" s="135"/>
      <c r="M990" s="135"/>
      <c r="N990" s="251"/>
    </row>
    <row r="991" spans="2:14" hidden="1" outlineLevel="1" x14ac:dyDescent="0.35">
      <c r="B991" s="134" t="s">
        <v>5281</v>
      </c>
      <c r="C991" s="135" t="s">
        <v>5282</v>
      </c>
      <c r="D991" s="135"/>
      <c r="E991" s="135"/>
      <c r="F991" s="135"/>
      <c r="G991" s="135"/>
      <c r="H991" s="135"/>
      <c r="I991" s="135"/>
      <c r="J991" s="135"/>
      <c r="K991" s="135"/>
      <c r="L991" s="135"/>
      <c r="M991" s="135"/>
      <c r="N991" s="251"/>
    </row>
    <row r="992" spans="2:14" hidden="1" outlineLevel="1" x14ac:dyDescent="0.35">
      <c r="B992" s="134" t="s">
        <v>5283</v>
      </c>
      <c r="C992" s="135" t="s">
        <v>5284</v>
      </c>
      <c r="D992" s="135"/>
      <c r="E992" s="135"/>
      <c r="F992" s="135"/>
      <c r="G992" s="135"/>
      <c r="H992" s="135"/>
      <c r="I992" s="135"/>
      <c r="J992" s="135"/>
      <c r="K992" s="135"/>
      <c r="L992" s="135"/>
      <c r="M992" s="135"/>
      <c r="N992" s="251"/>
    </row>
    <row r="993" spans="2:14" hidden="1" outlineLevel="1" x14ac:dyDescent="0.35">
      <c r="B993" s="134" t="s">
        <v>5285</v>
      </c>
      <c r="C993" s="135" t="s">
        <v>5286</v>
      </c>
      <c r="D993" s="135"/>
      <c r="E993" s="135"/>
      <c r="F993" s="135"/>
      <c r="G993" s="135"/>
      <c r="H993" s="135"/>
      <c r="I993" s="135"/>
      <c r="J993" s="135"/>
      <c r="K993" s="135"/>
      <c r="L993" s="135"/>
      <c r="M993" s="135"/>
      <c r="N993" s="251"/>
    </row>
    <row r="994" spans="2:14" hidden="1" outlineLevel="1" x14ac:dyDescent="0.35">
      <c r="B994" s="134" t="s">
        <v>5287</v>
      </c>
      <c r="C994" s="135" t="s">
        <v>3980</v>
      </c>
      <c r="D994" s="135"/>
      <c r="E994" s="135"/>
      <c r="F994" s="135"/>
      <c r="G994" s="135"/>
      <c r="H994" s="135"/>
      <c r="I994" s="135"/>
      <c r="J994" s="135"/>
      <c r="K994" s="135"/>
      <c r="L994" s="135"/>
      <c r="M994" s="135"/>
      <c r="N994" s="251"/>
    </row>
    <row r="995" spans="2:14" hidden="1" outlineLevel="1" x14ac:dyDescent="0.35">
      <c r="B995" s="134" t="s">
        <v>5288</v>
      </c>
      <c r="C995" s="135" t="s">
        <v>3965</v>
      </c>
      <c r="D995" s="135"/>
      <c r="E995" s="135"/>
      <c r="F995" s="135"/>
      <c r="G995" s="135"/>
      <c r="H995" s="135"/>
      <c r="I995" s="135"/>
      <c r="J995" s="135"/>
      <c r="K995" s="135"/>
      <c r="L995" s="135"/>
      <c r="M995" s="135"/>
      <c r="N995" s="251"/>
    </row>
    <row r="996" spans="2:14" hidden="1" outlineLevel="1" x14ac:dyDescent="0.35">
      <c r="B996" s="134" t="s">
        <v>5289</v>
      </c>
      <c r="C996" s="135" t="s">
        <v>5290</v>
      </c>
      <c r="D996" s="135"/>
      <c r="E996" s="135"/>
      <c r="F996" s="135"/>
      <c r="G996" s="135"/>
      <c r="H996" s="135"/>
      <c r="I996" s="135"/>
      <c r="J996" s="135"/>
      <c r="K996" s="135"/>
      <c r="L996" s="135"/>
      <c r="M996" s="135"/>
      <c r="N996" s="251"/>
    </row>
    <row r="997" spans="2:14" hidden="1" outlineLevel="1" x14ac:dyDescent="0.35">
      <c r="B997" s="134" t="s">
        <v>5291</v>
      </c>
      <c r="C997" s="135" t="s">
        <v>3972</v>
      </c>
      <c r="D997" s="135"/>
      <c r="E997" s="135"/>
      <c r="F997" s="135"/>
      <c r="G997" s="135"/>
      <c r="H997" s="135"/>
      <c r="I997" s="135"/>
      <c r="J997" s="135"/>
      <c r="K997" s="135"/>
      <c r="L997" s="135"/>
      <c r="M997" s="135"/>
      <c r="N997" s="251"/>
    </row>
    <row r="998" spans="2:14" hidden="1" outlineLevel="1" x14ac:dyDescent="0.35">
      <c r="B998" s="134" t="s">
        <v>5292</v>
      </c>
      <c r="C998" s="135" t="s">
        <v>3943</v>
      </c>
      <c r="D998" s="135"/>
      <c r="E998" s="135"/>
      <c r="F998" s="135"/>
      <c r="G998" s="135"/>
      <c r="H998" s="135"/>
      <c r="I998" s="135"/>
      <c r="J998" s="135"/>
      <c r="K998" s="135"/>
      <c r="L998" s="135"/>
      <c r="M998" s="135"/>
      <c r="N998" s="251"/>
    </row>
    <row r="999" spans="2:14" hidden="1" outlineLevel="1" x14ac:dyDescent="0.35">
      <c r="B999" s="134" t="s">
        <v>5293</v>
      </c>
      <c r="C999" s="135" t="s">
        <v>5294</v>
      </c>
      <c r="D999" s="135"/>
      <c r="E999" s="135"/>
      <c r="F999" s="135"/>
      <c r="G999" s="135"/>
      <c r="H999" s="135"/>
      <c r="I999" s="135"/>
      <c r="J999" s="135"/>
      <c r="K999" s="135"/>
      <c r="L999" s="135"/>
      <c r="M999" s="135"/>
      <c r="N999" s="251"/>
    </row>
    <row r="1000" spans="2:14" hidden="1" outlineLevel="1" x14ac:dyDescent="0.35">
      <c r="B1000" s="134" t="s">
        <v>5295</v>
      </c>
      <c r="C1000" s="135" t="s">
        <v>5296</v>
      </c>
      <c r="D1000" s="135"/>
      <c r="E1000" s="135"/>
      <c r="F1000" s="135"/>
      <c r="G1000" s="135"/>
      <c r="H1000" s="135"/>
      <c r="I1000" s="135"/>
      <c r="J1000" s="135"/>
      <c r="K1000" s="135"/>
      <c r="L1000" s="135"/>
      <c r="M1000" s="135"/>
      <c r="N1000" s="251"/>
    </row>
    <row r="1001" spans="2:14" hidden="1" outlineLevel="1" x14ac:dyDescent="0.35">
      <c r="B1001" s="134" t="s">
        <v>5297</v>
      </c>
      <c r="C1001" s="135" t="s">
        <v>3762</v>
      </c>
      <c r="D1001" s="135"/>
      <c r="E1001" s="135"/>
      <c r="F1001" s="135"/>
      <c r="G1001" s="135"/>
      <c r="H1001" s="135"/>
      <c r="I1001" s="135"/>
      <c r="J1001" s="135"/>
      <c r="K1001" s="135"/>
      <c r="L1001" s="135"/>
      <c r="M1001" s="135"/>
      <c r="N1001" s="251"/>
    </row>
    <row r="1002" spans="2:14" hidden="1" outlineLevel="1" x14ac:dyDescent="0.35">
      <c r="B1002" s="134" t="s">
        <v>5298</v>
      </c>
      <c r="C1002" s="135" t="s">
        <v>5299</v>
      </c>
      <c r="D1002" s="135"/>
      <c r="E1002" s="135"/>
      <c r="F1002" s="135"/>
      <c r="G1002" s="135"/>
      <c r="H1002" s="135"/>
      <c r="I1002" s="135"/>
      <c r="J1002" s="135"/>
      <c r="K1002" s="135"/>
      <c r="L1002" s="135"/>
      <c r="M1002" s="135"/>
      <c r="N1002" s="251"/>
    </row>
    <row r="1003" spans="2:14" hidden="1" outlineLevel="1" x14ac:dyDescent="0.35">
      <c r="B1003" s="134" t="s">
        <v>5300</v>
      </c>
      <c r="C1003" s="135" t="s">
        <v>5301</v>
      </c>
      <c r="D1003" s="135"/>
      <c r="E1003" s="135"/>
      <c r="F1003" s="135"/>
      <c r="G1003" s="135"/>
      <c r="H1003" s="135"/>
      <c r="I1003" s="135"/>
      <c r="J1003" s="135"/>
      <c r="K1003" s="135"/>
      <c r="L1003" s="135"/>
      <c r="M1003" s="135"/>
      <c r="N1003" s="251"/>
    </row>
    <row r="1004" spans="2:14" hidden="1" outlineLevel="1" x14ac:dyDescent="0.35">
      <c r="B1004" s="134" t="s">
        <v>5302</v>
      </c>
      <c r="C1004" s="135" t="s">
        <v>1346</v>
      </c>
      <c r="D1004" s="135"/>
      <c r="E1004" s="135"/>
      <c r="F1004" s="135"/>
      <c r="G1004" s="135"/>
      <c r="H1004" s="135"/>
      <c r="I1004" s="135"/>
      <c r="J1004" s="135"/>
      <c r="K1004" s="135"/>
      <c r="L1004" s="135"/>
      <c r="M1004" s="135"/>
      <c r="N1004" s="251"/>
    </row>
    <row r="1005" spans="2:14" hidden="1" outlineLevel="1" x14ac:dyDescent="0.35">
      <c r="B1005" s="134" t="s">
        <v>5303</v>
      </c>
      <c r="C1005" s="135" t="s">
        <v>1345</v>
      </c>
      <c r="D1005" s="135"/>
      <c r="E1005" s="135"/>
      <c r="F1005" s="135"/>
      <c r="G1005" s="135"/>
      <c r="H1005" s="135"/>
      <c r="I1005" s="135"/>
      <c r="J1005" s="135"/>
      <c r="K1005" s="135"/>
      <c r="L1005" s="135"/>
      <c r="M1005" s="135"/>
      <c r="N1005" s="251"/>
    </row>
    <row r="1006" spans="2:14" hidden="1" outlineLevel="1" x14ac:dyDescent="0.35">
      <c r="B1006" s="134" t="s">
        <v>5304</v>
      </c>
      <c r="C1006" s="135" t="s">
        <v>5305</v>
      </c>
      <c r="D1006" s="135"/>
      <c r="E1006" s="135"/>
      <c r="F1006" s="135"/>
      <c r="G1006" s="135"/>
      <c r="H1006" s="135"/>
      <c r="I1006" s="135"/>
      <c r="J1006" s="135"/>
      <c r="K1006" s="135"/>
      <c r="L1006" s="135"/>
      <c r="M1006" s="135"/>
      <c r="N1006" s="251"/>
    </row>
    <row r="1007" spans="2:14" hidden="1" outlineLevel="1" x14ac:dyDescent="0.35">
      <c r="B1007" s="134" t="s">
        <v>5306</v>
      </c>
      <c r="C1007" s="135" t="s">
        <v>1861</v>
      </c>
      <c r="D1007" s="135"/>
      <c r="E1007" s="135"/>
      <c r="F1007" s="135"/>
      <c r="G1007" s="135"/>
      <c r="H1007" s="135"/>
      <c r="I1007" s="135"/>
      <c r="J1007" s="135"/>
      <c r="K1007" s="135"/>
      <c r="L1007" s="135"/>
      <c r="M1007" s="135"/>
      <c r="N1007" s="251"/>
    </row>
    <row r="1008" spans="2:14" hidden="1" outlineLevel="1" x14ac:dyDescent="0.35">
      <c r="B1008" s="134" t="s">
        <v>5307</v>
      </c>
      <c r="C1008" s="135" t="s">
        <v>5308</v>
      </c>
      <c r="D1008" s="135"/>
      <c r="E1008" s="135"/>
      <c r="F1008" s="135"/>
      <c r="G1008" s="135"/>
      <c r="H1008" s="135"/>
      <c r="I1008" s="135"/>
      <c r="J1008" s="135"/>
      <c r="K1008" s="135"/>
      <c r="L1008" s="135"/>
      <c r="M1008" s="135"/>
      <c r="N1008" s="251"/>
    </row>
    <row r="1009" spans="2:14" hidden="1" outlineLevel="1" x14ac:dyDescent="0.35">
      <c r="B1009" s="134" t="s">
        <v>3705</v>
      </c>
      <c r="C1009" s="135" t="s">
        <v>3706</v>
      </c>
      <c r="D1009" s="135"/>
      <c r="E1009" s="135"/>
      <c r="F1009" s="135"/>
      <c r="G1009" s="135"/>
      <c r="H1009" s="135"/>
      <c r="I1009" s="135"/>
      <c r="J1009" s="135"/>
      <c r="K1009" s="135"/>
      <c r="L1009" s="135"/>
      <c r="M1009" s="135"/>
      <c r="N1009" s="251"/>
    </row>
    <row r="1010" spans="2:14" hidden="1" outlineLevel="1" x14ac:dyDescent="0.35">
      <c r="B1010" s="134" t="s">
        <v>3707</v>
      </c>
      <c r="C1010" s="135" t="s">
        <v>1347</v>
      </c>
      <c r="D1010" s="135"/>
      <c r="E1010" s="135"/>
      <c r="F1010" s="135"/>
      <c r="G1010" s="135"/>
      <c r="H1010" s="135"/>
      <c r="I1010" s="135"/>
      <c r="J1010" s="135"/>
      <c r="K1010" s="135"/>
      <c r="L1010" s="135"/>
      <c r="M1010" s="135"/>
      <c r="N1010" s="251"/>
    </row>
    <row r="1011" spans="2:14" hidden="1" outlineLevel="1" x14ac:dyDescent="0.35">
      <c r="B1011" s="134" t="s">
        <v>5309</v>
      </c>
      <c r="C1011" s="135" t="s">
        <v>5310</v>
      </c>
      <c r="D1011" s="135"/>
      <c r="E1011" s="135"/>
      <c r="F1011" s="135"/>
      <c r="G1011" s="135"/>
      <c r="H1011" s="135"/>
      <c r="I1011" s="135"/>
      <c r="J1011" s="135"/>
      <c r="K1011" s="135"/>
      <c r="L1011" s="135"/>
      <c r="M1011" s="135"/>
      <c r="N1011" s="251"/>
    </row>
    <row r="1012" spans="2:14" hidden="1" outlineLevel="1" x14ac:dyDescent="0.35">
      <c r="B1012" s="134" t="s">
        <v>3710</v>
      </c>
      <c r="C1012" s="135" t="s">
        <v>3712</v>
      </c>
      <c r="D1012" s="135"/>
      <c r="E1012" s="135"/>
      <c r="F1012" s="135"/>
      <c r="G1012" s="135"/>
      <c r="H1012" s="135"/>
      <c r="I1012" s="135"/>
      <c r="J1012" s="135"/>
      <c r="K1012" s="135"/>
      <c r="L1012" s="135"/>
      <c r="M1012" s="135"/>
      <c r="N1012" s="251"/>
    </row>
    <row r="1013" spans="2:14" hidden="1" outlineLevel="1" x14ac:dyDescent="0.35">
      <c r="B1013" s="134" t="s">
        <v>5311</v>
      </c>
      <c r="C1013" s="135" t="s">
        <v>5312</v>
      </c>
      <c r="D1013" s="135"/>
      <c r="E1013" s="135"/>
      <c r="F1013" s="135"/>
      <c r="G1013" s="135"/>
      <c r="H1013" s="135"/>
      <c r="I1013" s="135"/>
      <c r="J1013" s="135"/>
      <c r="K1013" s="135"/>
      <c r="L1013" s="135"/>
      <c r="M1013" s="135"/>
      <c r="N1013" s="251"/>
    </row>
    <row r="1014" spans="2:14" hidden="1" outlineLevel="1" x14ac:dyDescent="0.35">
      <c r="B1014" s="134" t="s">
        <v>3713</v>
      </c>
      <c r="C1014" s="135" t="s">
        <v>3714</v>
      </c>
      <c r="D1014" s="135"/>
      <c r="E1014" s="135"/>
      <c r="F1014" s="135"/>
      <c r="G1014" s="135"/>
      <c r="H1014" s="135"/>
      <c r="I1014" s="135"/>
      <c r="J1014" s="135"/>
      <c r="K1014" s="135"/>
      <c r="L1014" s="135"/>
      <c r="M1014" s="135"/>
      <c r="N1014" s="251"/>
    </row>
    <row r="1015" spans="2:14" hidden="1" outlineLevel="1" x14ac:dyDescent="0.35">
      <c r="B1015" s="134" t="s">
        <v>5313</v>
      </c>
      <c r="C1015" s="135" t="s">
        <v>5314</v>
      </c>
      <c r="D1015" s="135"/>
      <c r="E1015" s="135"/>
      <c r="F1015" s="135"/>
      <c r="G1015" s="135"/>
      <c r="H1015" s="135"/>
      <c r="I1015" s="135"/>
      <c r="J1015" s="135"/>
      <c r="K1015" s="135"/>
      <c r="L1015" s="135"/>
      <c r="M1015" s="135"/>
      <c r="N1015" s="251"/>
    </row>
    <row r="1016" spans="2:14" hidden="1" outlineLevel="1" x14ac:dyDescent="0.35">
      <c r="B1016" s="134" t="s">
        <v>5315</v>
      </c>
      <c r="C1016" s="135" t="s">
        <v>5316</v>
      </c>
      <c r="D1016" s="135"/>
      <c r="E1016" s="135"/>
      <c r="F1016" s="135"/>
      <c r="G1016" s="135"/>
      <c r="H1016" s="135"/>
      <c r="I1016" s="135"/>
      <c r="J1016" s="135"/>
      <c r="K1016" s="135"/>
      <c r="L1016" s="135"/>
      <c r="M1016" s="135"/>
      <c r="N1016" s="251"/>
    </row>
    <row r="1017" spans="2:14" hidden="1" outlineLevel="1" x14ac:dyDescent="0.35">
      <c r="B1017" s="134" t="s">
        <v>5317</v>
      </c>
      <c r="C1017" s="135" t="s">
        <v>5318</v>
      </c>
      <c r="D1017" s="135"/>
      <c r="E1017" s="135"/>
      <c r="F1017" s="135"/>
      <c r="G1017" s="135"/>
      <c r="H1017" s="135"/>
      <c r="I1017" s="135"/>
      <c r="J1017" s="135"/>
      <c r="K1017" s="135"/>
      <c r="L1017" s="135"/>
      <c r="M1017" s="135"/>
      <c r="N1017" s="251"/>
    </row>
    <row r="1018" spans="2:14" hidden="1" outlineLevel="1" x14ac:dyDescent="0.35">
      <c r="B1018" s="134" t="s">
        <v>5319</v>
      </c>
      <c r="C1018" s="135" t="s">
        <v>5320</v>
      </c>
      <c r="D1018" s="135"/>
      <c r="E1018" s="135"/>
      <c r="F1018" s="135"/>
      <c r="G1018" s="135"/>
      <c r="H1018" s="135"/>
      <c r="I1018" s="135"/>
      <c r="J1018" s="135"/>
      <c r="K1018" s="135"/>
      <c r="L1018" s="135"/>
      <c r="M1018" s="135"/>
      <c r="N1018" s="251"/>
    </row>
    <row r="1019" spans="2:14" hidden="1" outlineLevel="1" x14ac:dyDescent="0.35">
      <c r="B1019" s="134" t="s">
        <v>5321</v>
      </c>
      <c r="C1019" s="135" t="s">
        <v>5322</v>
      </c>
      <c r="D1019" s="135"/>
      <c r="E1019" s="135"/>
      <c r="F1019" s="135"/>
      <c r="G1019" s="135"/>
      <c r="H1019" s="135"/>
      <c r="I1019" s="135"/>
      <c r="J1019" s="135"/>
      <c r="K1019" s="135"/>
      <c r="L1019" s="135"/>
      <c r="M1019" s="135"/>
      <c r="N1019" s="251"/>
    </row>
    <row r="1020" spans="2:14" hidden="1" outlineLevel="1" x14ac:dyDescent="0.35">
      <c r="B1020" s="134" t="s">
        <v>5323</v>
      </c>
      <c r="C1020" s="135" t="s">
        <v>5324</v>
      </c>
      <c r="D1020" s="135"/>
      <c r="E1020" s="135"/>
      <c r="F1020" s="135"/>
      <c r="G1020" s="135"/>
      <c r="H1020" s="135"/>
      <c r="I1020" s="135"/>
      <c r="J1020" s="135"/>
      <c r="K1020" s="135"/>
      <c r="L1020" s="135"/>
      <c r="M1020" s="135"/>
      <c r="N1020" s="251"/>
    </row>
    <row r="1021" spans="2:14" hidden="1" outlineLevel="1" x14ac:dyDescent="0.35">
      <c r="B1021" s="134" t="s">
        <v>5325</v>
      </c>
      <c r="C1021" s="135" t="s">
        <v>5326</v>
      </c>
      <c r="D1021" s="135"/>
      <c r="E1021" s="135"/>
      <c r="F1021" s="135"/>
      <c r="G1021" s="135"/>
      <c r="H1021" s="135"/>
      <c r="I1021" s="135"/>
      <c r="J1021" s="135"/>
      <c r="K1021" s="135"/>
      <c r="L1021" s="135"/>
      <c r="M1021" s="135"/>
      <c r="N1021" s="251"/>
    </row>
    <row r="1022" spans="2:14" hidden="1" outlineLevel="1" x14ac:dyDescent="0.35">
      <c r="B1022" s="134" t="s">
        <v>5327</v>
      </c>
      <c r="C1022" s="135" t="s">
        <v>5328</v>
      </c>
      <c r="D1022" s="135"/>
      <c r="E1022" s="135"/>
      <c r="F1022" s="135"/>
      <c r="G1022" s="135"/>
      <c r="H1022" s="135"/>
      <c r="I1022" s="135"/>
      <c r="J1022" s="135"/>
      <c r="K1022" s="135"/>
      <c r="L1022" s="135"/>
      <c r="M1022" s="135"/>
      <c r="N1022" s="251"/>
    </row>
    <row r="1023" spans="2:14" hidden="1" outlineLevel="1" x14ac:dyDescent="0.35">
      <c r="B1023" s="134" t="s">
        <v>5329</v>
      </c>
      <c r="C1023" s="135" t="s">
        <v>5330</v>
      </c>
      <c r="D1023" s="135"/>
      <c r="E1023" s="135"/>
      <c r="F1023" s="135"/>
      <c r="G1023" s="135"/>
      <c r="H1023" s="135"/>
      <c r="I1023" s="135"/>
      <c r="J1023" s="135"/>
      <c r="K1023" s="135"/>
      <c r="L1023" s="135"/>
      <c r="M1023" s="135"/>
      <c r="N1023" s="251"/>
    </row>
    <row r="1024" spans="2:14" hidden="1" outlineLevel="1" x14ac:dyDescent="0.35">
      <c r="B1024" s="134">
        <v>20</v>
      </c>
      <c r="C1024" s="135" t="s">
        <v>5331</v>
      </c>
      <c r="D1024" s="135"/>
      <c r="E1024" s="135"/>
      <c r="F1024" s="135"/>
      <c r="G1024" s="135"/>
      <c r="H1024" s="135"/>
      <c r="I1024" s="135"/>
      <c r="J1024" s="135"/>
      <c r="K1024" s="135"/>
      <c r="L1024" s="135"/>
      <c r="M1024" s="135"/>
      <c r="N1024" s="251"/>
    </row>
    <row r="1025" spans="2:14" hidden="1" outlineLevel="1" x14ac:dyDescent="0.35">
      <c r="B1025" s="134" t="s">
        <v>5332</v>
      </c>
      <c r="C1025" s="135" t="s">
        <v>5333</v>
      </c>
      <c r="D1025" s="135"/>
      <c r="E1025" s="135"/>
      <c r="F1025" s="135"/>
      <c r="G1025" s="135"/>
      <c r="H1025" s="135"/>
      <c r="I1025" s="135"/>
      <c r="J1025" s="135"/>
      <c r="K1025" s="135"/>
      <c r="L1025" s="135"/>
      <c r="M1025" s="135"/>
      <c r="N1025" s="251"/>
    </row>
    <row r="1026" spans="2:14" hidden="1" outlineLevel="1" x14ac:dyDescent="0.35">
      <c r="B1026" s="134" t="s">
        <v>5334</v>
      </c>
      <c r="C1026" s="135" t="s">
        <v>5301</v>
      </c>
      <c r="D1026" s="135"/>
      <c r="E1026" s="135"/>
      <c r="F1026" s="135"/>
      <c r="G1026" s="135"/>
      <c r="H1026" s="135"/>
      <c r="I1026" s="135"/>
      <c r="J1026" s="135"/>
      <c r="K1026" s="135"/>
      <c r="L1026" s="135"/>
      <c r="M1026" s="135"/>
      <c r="N1026" s="251"/>
    </row>
    <row r="1027" spans="2:14" hidden="1" outlineLevel="1" x14ac:dyDescent="0.35">
      <c r="B1027" s="134" t="s">
        <v>5335</v>
      </c>
      <c r="C1027" s="135" t="s">
        <v>1861</v>
      </c>
      <c r="D1027" s="135"/>
      <c r="E1027" s="135"/>
      <c r="F1027" s="135"/>
      <c r="G1027" s="135"/>
      <c r="H1027" s="135"/>
      <c r="I1027" s="135"/>
      <c r="J1027" s="135"/>
      <c r="K1027" s="135"/>
      <c r="L1027" s="135"/>
      <c r="M1027" s="135"/>
      <c r="N1027" s="251"/>
    </row>
    <row r="1028" spans="2:14" hidden="1" outlineLevel="1" x14ac:dyDescent="0.35">
      <c r="B1028" s="134" t="s">
        <v>3715</v>
      </c>
      <c r="C1028" s="135" t="s">
        <v>3717</v>
      </c>
      <c r="D1028" s="135"/>
      <c r="E1028" s="135"/>
      <c r="F1028" s="135"/>
      <c r="G1028" s="135"/>
      <c r="H1028" s="135"/>
      <c r="I1028" s="135"/>
      <c r="J1028" s="135"/>
      <c r="K1028" s="135"/>
      <c r="L1028" s="135"/>
      <c r="M1028" s="135"/>
      <c r="N1028" s="251"/>
    </row>
    <row r="1029" spans="2:14" hidden="1" outlineLevel="1" x14ac:dyDescent="0.35">
      <c r="B1029" s="134" t="s">
        <v>5336</v>
      </c>
      <c r="C1029" s="135" t="s">
        <v>5337</v>
      </c>
      <c r="D1029" s="135"/>
      <c r="E1029" s="135"/>
      <c r="F1029" s="135"/>
      <c r="G1029" s="135"/>
      <c r="H1029" s="135"/>
      <c r="I1029" s="135"/>
      <c r="J1029" s="135"/>
      <c r="K1029" s="135"/>
      <c r="L1029" s="135"/>
      <c r="M1029" s="135"/>
      <c r="N1029" s="251"/>
    </row>
    <row r="1030" spans="2:14" hidden="1" outlineLevel="1" x14ac:dyDescent="0.35">
      <c r="B1030" s="134" t="s">
        <v>5338</v>
      </c>
      <c r="C1030" s="135" t="s">
        <v>1347</v>
      </c>
      <c r="D1030" s="135"/>
      <c r="E1030" s="135"/>
      <c r="F1030" s="135"/>
      <c r="G1030" s="135"/>
      <c r="H1030" s="135"/>
      <c r="I1030" s="135"/>
      <c r="J1030" s="135"/>
      <c r="K1030" s="135"/>
      <c r="L1030" s="135"/>
      <c r="M1030" s="135"/>
      <c r="N1030" s="251"/>
    </row>
    <row r="1031" spans="2:14" hidden="1" outlineLevel="1" x14ac:dyDescent="0.35">
      <c r="B1031" s="134" t="s">
        <v>5339</v>
      </c>
      <c r="C1031" s="135" t="s">
        <v>5340</v>
      </c>
      <c r="D1031" s="135"/>
      <c r="E1031" s="135"/>
      <c r="F1031" s="135"/>
      <c r="G1031" s="135"/>
      <c r="H1031" s="135"/>
      <c r="I1031" s="135"/>
      <c r="J1031" s="135"/>
      <c r="K1031" s="135"/>
      <c r="L1031" s="135"/>
      <c r="M1031" s="135"/>
      <c r="N1031" s="251"/>
    </row>
    <row r="1032" spans="2:14" hidden="1" outlineLevel="1" x14ac:dyDescent="0.35">
      <c r="B1032" s="134" t="s">
        <v>5341</v>
      </c>
      <c r="C1032" s="135" t="s">
        <v>5342</v>
      </c>
      <c r="D1032" s="135"/>
      <c r="E1032" s="135"/>
      <c r="F1032" s="135"/>
      <c r="G1032" s="135"/>
      <c r="H1032" s="135"/>
      <c r="I1032" s="135"/>
      <c r="J1032" s="135"/>
      <c r="K1032" s="135"/>
      <c r="L1032" s="135"/>
      <c r="M1032" s="135"/>
      <c r="N1032" s="251"/>
    </row>
    <row r="1033" spans="2:14" hidden="1" outlineLevel="1" x14ac:dyDescent="0.35">
      <c r="B1033" s="134" t="s">
        <v>5343</v>
      </c>
      <c r="C1033" s="135" t="s">
        <v>5344</v>
      </c>
      <c r="D1033" s="135"/>
      <c r="E1033" s="135"/>
      <c r="F1033" s="135"/>
      <c r="G1033" s="135"/>
      <c r="H1033" s="135"/>
      <c r="I1033" s="135"/>
      <c r="J1033" s="135"/>
      <c r="K1033" s="135"/>
      <c r="L1033" s="135"/>
      <c r="M1033" s="135"/>
      <c r="N1033" s="251"/>
    </row>
    <row r="1034" spans="2:14" hidden="1" outlineLevel="1" x14ac:dyDescent="0.35">
      <c r="B1034" s="134" t="s">
        <v>5345</v>
      </c>
      <c r="C1034" s="135" t="s">
        <v>5346</v>
      </c>
      <c r="D1034" s="135"/>
      <c r="E1034" s="135"/>
      <c r="F1034" s="135"/>
      <c r="G1034" s="135"/>
      <c r="H1034" s="135"/>
      <c r="I1034" s="135"/>
      <c r="J1034" s="135"/>
      <c r="K1034" s="135"/>
      <c r="L1034" s="135"/>
      <c r="M1034" s="135"/>
      <c r="N1034" s="251"/>
    </row>
    <row r="1035" spans="2:14" hidden="1" outlineLevel="1" x14ac:dyDescent="0.35">
      <c r="B1035" s="134" t="s">
        <v>5347</v>
      </c>
      <c r="C1035" s="135" t="s">
        <v>1399</v>
      </c>
      <c r="D1035" s="135"/>
      <c r="E1035" s="135"/>
      <c r="F1035" s="135"/>
      <c r="G1035" s="135"/>
      <c r="H1035" s="135"/>
      <c r="I1035" s="135"/>
      <c r="J1035" s="135"/>
      <c r="K1035" s="135"/>
      <c r="L1035" s="135"/>
      <c r="M1035" s="135"/>
      <c r="N1035" s="251"/>
    </row>
    <row r="1036" spans="2:14" hidden="1" outlineLevel="1" x14ac:dyDescent="0.35">
      <c r="B1036" s="134" t="s">
        <v>5348</v>
      </c>
      <c r="C1036" s="135" t="s">
        <v>5349</v>
      </c>
      <c r="D1036" s="135"/>
      <c r="E1036" s="135"/>
      <c r="F1036" s="135"/>
      <c r="G1036" s="135"/>
      <c r="H1036" s="135"/>
      <c r="I1036" s="135"/>
      <c r="J1036" s="135"/>
      <c r="K1036" s="135"/>
      <c r="L1036" s="135"/>
      <c r="M1036" s="135"/>
      <c r="N1036" s="251"/>
    </row>
    <row r="1037" spans="2:14" hidden="1" outlineLevel="1" x14ac:dyDescent="0.35">
      <c r="B1037" s="134" t="s">
        <v>5350</v>
      </c>
      <c r="C1037" s="135" t="s">
        <v>5351</v>
      </c>
      <c r="D1037" s="135"/>
      <c r="E1037" s="135"/>
      <c r="F1037" s="135"/>
      <c r="G1037" s="135"/>
      <c r="H1037" s="135"/>
      <c r="I1037" s="135"/>
      <c r="J1037" s="135"/>
      <c r="K1037" s="135"/>
      <c r="L1037" s="135"/>
      <c r="M1037" s="135"/>
      <c r="N1037" s="251"/>
    </row>
    <row r="1038" spans="2:14" hidden="1" outlineLevel="1" x14ac:dyDescent="0.35">
      <c r="B1038" s="134" t="s">
        <v>5352</v>
      </c>
      <c r="C1038" s="135" t="s">
        <v>5353</v>
      </c>
      <c r="D1038" s="135"/>
      <c r="E1038" s="135"/>
      <c r="F1038" s="135"/>
      <c r="G1038" s="135"/>
      <c r="H1038" s="135"/>
      <c r="I1038" s="135"/>
      <c r="J1038" s="135"/>
      <c r="K1038" s="135"/>
      <c r="L1038" s="135"/>
      <c r="M1038" s="135"/>
      <c r="N1038" s="251"/>
    </row>
    <row r="1039" spans="2:14" hidden="1" outlineLevel="1" x14ac:dyDescent="0.35">
      <c r="B1039" s="134" t="s">
        <v>5354</v>
      </c>
      <c r="C1039" s="135" t="s">
        <v>5355</v>
      </c>
      <c r="D1039" s="135"/>
      <c r="E1039" s="135"/>
      <c r="F1039" s="135"/>
      <c r="G1039" s="135"/>
      <c r="H1039" s="135"/>
      <c r="I1039" s="135"/>
      <c r="J1039" s="135"/>
      <c r="K1039" s="135"/>
      <c r="L1039" s="135"/>
      <c r="M1039" s="135"/>
      <c r="N1039" s="251"/>
    </row>
    <row r="1040" spans="2:14" hidden="1" outlineLevel="1" x14ac:dyDescent="0.35">
      <c r="B1040" s="134" t="s">
        <v>5356</v>
      </c>
      <c r="C1040" s="135" t="s">
        <v>5357</v>
      </c>
      <c r="D1040" s="135"/>
      <c r="E1040" s="135"/>
      <c r="F1040" s="135"/>
      <c r="G1040" s="135"/>
      <c r="H1040" s="135"/>
      <c r="I1040" s="135"/>
      <c r="J1040" s="135"/>
      <c r="K1040" s="135"/>
      <c r="L1040" s="135"/>
      <c r="M1040" s="135"/>
      <c r="N1040" s="251"/>
    </row>
    <row r="1041" spans="2:14" hidden="1" outlineLevel="1" x14ac:dyDescent="0.35">
      <c r="B1041" s="134" t="s">
        <v>5358</v>
      </c>
      <c r="C1041" s="135" t="s">
        <v>5359</v>
      </c>
      <c r="D1041" s="135"/>
      <c r="E1041" s="135"/>
      <c r="F1041" s="135"/>
      <c r="G1041" s="135"/>
      <c r="H1041" s="135"/>
      <c r="I1041" s="135"/>
      <c r="J1041" s="135"/>
      <c r="K1041" s="135"/>
      <c r="L1041" s="135"/>
      <c r="M1041" s="135"/>
      <c r="N1041" s="251"/>
    </row>
    <row r="1042" spans="2:14" hidden="1" outlineLevel="1" x14ac:dyDescent="0.35">
      <c r="B1042" s="134" t="s">
        <v>5360</v>
      </c>
      <c r="C1042" s="135" t="s">
        <v>5361</v>
      </c>
      <c r="D1042" s="135"/>
      <c r="E1042" s="135"/>
      <c r="F1042" s="135"/>
      <c r="G1042" s="135"/>
      <c r="H1042" s="135"/>
      <c r="I1042" s="135"/>
      <c r="J1042" s="135"/>
      <c r="K1042" s="135"/>
      <c r="L1042" s="135"/>
      <c r="M1042" s="135"/>
      <c r="N1042" s="251"/>
    </row>
    <row r="1043" spans="2:14" hidden="1" outlineLevel="1" x14ac:dyDescent="0.35">
      <c r="B1043" s="134" t="s">
        <v>5362</v>
      </c>
      <c r="C1043" s="135" t="s">
        <v>5363</v>
      </c>
      <c r="D1043" s="135"/>
      <c r="E1043" s="135"/>
      <c r="F1043" s="135"/>
      <c r="G1043" s="135"/>
      <c r="H1043" s="135"/>
      <c r="I1043" s="135"/>
      <c r="J1043" s="135"/>
      <c r="K1043" s="135"/>
      <c r="L1043" s="135"/>
      <c r="M1043" s="135"/>
      <c r="N1043" s="251"/>
    </row>
    <row r="1044" spans="2:14" hidden="1" outlineLevel="1" x14ac:dyDescent="0.35">
      <c r="B1044" s="134" t="s">
        <v>5364</v>
      </c>
      <c r="C1044" s="135" t="s">
        <v>5115</v>
      </c>
      <c r="D1044" s="135"/>
      <c r="E1044" s="135"/>
      <c r="F1044" s="135"/>
      <c r="G1044" s="135"/>
      <c r="H1044" s="135"/>
      <c r="I1044" s="135"/>
      <c r="J1044" s="135"/>
      <c r="K1044" s="135"/>
      <c r="L1044" s="135"/>
      <c r="M1044" s="135"/>
      <c r="N1044" s="251"/>
    </row>
    <row r="1045" spans="2:14" hidden="1" outlineLevel="1" x14ac:dyDescent="0.35">
      <c r="B1045" s="134" t="s">
        <v>3719</v>
      </c>
      <c r="C1045" s="135" t="s">
        <v>3721</v>
      </c>
      <c r="D1045" s="135"/>
      <c r="E1045" s="135"/>
      <c r="F1045" s="135"/>
      <c r="G1045" s="135"/>
      <c r="H1045" s="135"/>
      <c r="I1045" s="135"/>
      <c r="J1045" s="135"/>
      <c r="K1045" s="135"/>
      <c r="L1045" s="135"/>
      <c r="M1045" s="135"/>
      <c r="N1045" s="251"/>
    </row>
    <row r="1046" spans="2:14" hidden="1" outlineLevel="1" x14ac:dyDescent="0.35">
      <c r="B1046" s="134" t="s">
        <v>5365</v>
      </c>
      <c r="C1046" s="135" t="s">
        <v>5366</v>
      </c>
      <c r="D1046" s="135"/>
      <c r="E1046" s="135"/>
      <c r="F1046" s="135"/>
      <c r="G1046" s="135"/>
      <c r="H1046" s="135"/>
      <c r="I1046" s="135"/>
      <c r="J1046" s="135"/>
      <c r="K1046" s="135"/>
      <c r="L1046" s="135"/>
      <c r="M1046" s="135"/>
      <c r="N1046" s="251"/>
    </row>
    <row r="1047" spans="2:14" hidden="1" outlineLevel="1" x14ac:dyDescent="0.35">
      <c r="B1047" s="134" t="s">
        <v>5367</v>
      </c>
      <c r="C1047" s="135" t="s">
        <v>5368</v>
      </c>
      <c r="D1047" s="135"/>
      <c r="E1047" s="135"/>
      <c r="F1047" s="135"/>
      <c r="G1047" s="135"/>
      <c r="H1047" s="135"/>
      <c r="I1047" s="135"/>
      <c r="J1047" s="135"/>
      <c r="K1047" s="135"/>
      <c r="L1047" s="135"/>
      <c r="M1047" s="135"/>
      <c r="N1047" s="251"/>
    </row>
    <row r="1048" spans="2:14" hidden="1" outlineLevel="1" x14ac:dyDescent="0.35">
      <c r="B1048" s="134" t="s">
        <v>5369</v>
      </c>
      <c r="C1048" s="135" t="s">
        <v>5370</v>
      </c>
      <c r="D1048" s="135"/>
      <c r="E1048" s="135"/>
      <c r="F1048" s="135"/>
      <c r="G1048" s="135"/>
      <c r="H1048" s="135"/>
      <c r="I1048" s="135"/>
      <c r="J1048" s="135"/>
      <c r="K1048" s="135"/>
      <c r="L1048" s="135"/>
      <c r="M1048" s="135"/>
      <c r="N1048" s="251"/>
    </row>
    <row r="1049" spans="2:14" hidden="1" outlineLevel="1" x14ac:dyDescent="0.35">
      <c r="B1049" s="134" t="s">
        <v>5371</v>
      </c>
      <c r="C1049" s="135" t="s">
        <v>5372</v>
      </c>
      <c r="D1049" s="135"/>
      <c r="E1049" s="135"/>
      <c r="F1049" s="135"/>
      <c r="G1049" s="135"/>
      <c r="H1049" s="135"/>
      <c r="I1049" s="135"/>
      <c r="J1049" s="135"/>
      <c r="K1049" s="135"/>
      <c r="L1049" s="135"/>
      <c r="M1049" s="135"/>
      <c r="N1049" s="251"/>
    </row>
    <row r="1050" spans="2:14" hidden="1" outlineLevel="1" x14ac:dyDescent="0.35">
      <c r="B1050" s="134" t="s">
        <v>5373</v>
      </c>
      <c r="C1050" s="135" t="s">
        <v>5308</v>
      </c>
      <c r="D1050" s="135"/>
      <c r="E1050" s="135"/>
      <c r="F1050" s="135"/>
      <c r="G1050" s="135"/>
      <c r="H1050" s="135"/>
      <c r="I1050" s="135"/>
      <c r="J1050" s="135"/>
      <c r="K1050" s="135"/>
      <c r="L1050" s="135"/>
      <c r="M1050" s="135"/>
      <c r="N1050" s="251"/>
    </row>
    <row r="1051" spans="2:14" hidden="1" outlineLevel="1" x14ac:dyDescent="0.35">
      <c r="B1051" s="134" t="s">
        <v>3722</v>
      </c>
      <c r="C1051" s="135" t="s">
        <v>3723</v>
      </c>
      <c r="D1051" s="135"/>
      <c r="E1051" s="135"/>
      <c r="F1051" s="135"/>
      <c r="G1051" s="135"/>
      <c r="H1051" s="135"/>
      <c r="I1051" s="135"/>
      <c r="J1051" s="135"/>
      <c r="K1051" s="135"/>
      <c r="L1051" s="135"/>
      <c r="M1051" s="135"/>
      <c r="N1051" s="251"/>
    </row>
    <row r="1052" spans="2:14" hidden="1" outlineLevel="1" x14ac:dyDescent="0.35">
      <c r="B1052" s="134" t="s">
        <v>5374</v>
      </c>
      <c r="C1052" s="135" t="s">
        <v>1349</v>
      </c>
      <c r="D1052" s="135"/>
      <c r="E1052" s="135"/>
      <c r="F1052" s="135"/>
      <c r="G1052" s="135"/>
      <c r="H1052" s="135"/>
      <c r="I1052" s="135"/>
      <c r="J1052" s="135"/>
      <c r="K1052" s="135"/>
      <c r="L1052" s="135"/>
      <c r="M1052" s="135"/>
      <c r="N1052" s="251"/>
    </row>
    <row r="1053" spans="2:14" hidden="1" outlineLevel="1" x14ac:dyDescent="0.35">
      <c r="B1053" s="134" t="s">
        <v>5375</v>
      </c>
      <c r="C1053" s="135" t="s">
        <v>5376</v>
      </c>
      <c r="D1053" s="135"/>
      <c r="E1053" s="135"/>
      <c r="F1053" s="135"/>
      <c r="G1053" s="135"/>
      <c r="H1053" s="135"/>
      <c r="I1053" s="135"/>
      <c r="J1053" s="135"/>
      <c r="K1053" s="135"/>
      <c r="L1053" s="135"/>
      <c r="M1053" s="135"/>
      <c r="N1053" s="251"/>
    </row>
    <row r="1054" spans="2:14" hidden="1" outlineLevel="1" x14ac:dyDescent="0.35">
      <c r="B1054" s="134" t="s">
        <v>5377</v>
      </c>
      <c r="C1054" s="135" t="s">
        <v>5378</v>
      </c>
      <c r="D1054" s="135"/>
      <c r="E1054" s="135"/>
      <c r="F1054" s="135"/>
      <c r="G1054" s="135"/>
      <c r="H1054" s="135"/>
      <c r="I1054" s="135"/>
      <c r="J1054" s="135"/>
      <c r="K1054" s="135"/>
      <c r="L1054" s="135"/>
      <c r="M1054" s="135"/>
      <c r="N1054" s="251"/>
    </row>
    <row r="1055" spans="2:14" hidden="1" outlineLevel="1" x14ac:dyDescent="0.35">
      <c r="B1055" s="134" t="s">
        <v>5379</v>
      </c>
      <c r="C1055" s="135" t="s">
        <v>5380</v>
      </c>
      <c r="D1055" s="135"/>
      <c r="E1055" s="135"/>
      <c r="F1055" s="135"/>
      <c r="G1055" s="135"/>
      <c r="H1055" s="135"/>
      <c r="I1055" s="135"/>
      <c r="J1055" s="135"/>
      <c r="K1055" s="135"/>
      <c r="L1055" s="135"/>
      <c r="M1055" s="135"/>
      <c r="N1055" s="251"/>
    </row>
    <row r="1056" spans="2:14" hidden="1" outlineLevel="1" x14ac:dyDescent="0.35">
      <c r="B1056" s="134" t="s">
        <v>5381</v>
      </c>
      <c r="C1056" s="135" t="s">
        <v>5382</v>
      </c>
      <c r="D1056" s="135"/>
      <c r="E1056" s="135"/>
      <c r="F1056" s="135"/>
      <c r="G1056" s="135"/>
      <c r="H1056" s="135"/>
      <c r="I1056" s="135"/>
      <c r="J1056" s="135"/>
      <c r="K1056" s="135"/>
      <c r="L1056" s="135"/>
      <c r="M1056" s="135"/>
      <c r="N1056" s="251"/>
    </row>
    <row r="1057" spans="2:14" hidden="1" outlineLevel="1" x14ac:dyDescent="0.35">
      <c r="B1057" s="134" t="s">
        <v>3724</v>
      </c>
      <c r="C1057" s="135" t="s">
        <v>3725</v>
      </c>
      <c r="D1057" s="135"/>
      <c r="E1057" s="135"/>
      <c r="F1057" s="135"/>
      <c r="G1057" s="135"/>
      <c r="H1057" s="135"/>
      <c r="I1057" s="135"/>
      <c r="J1057" s="135"/>
      <c r="K1057" s="135"/>
      <c r="L1057" s="135"/>
      <c r="M1057" s="135"/>
      <c r="N1057" s="251"/>
    </row>
    <row r="1058" spans="2:14" hidden="1" outlineLevel="1" x14ac:dyDescent="0.35">
      <c r="B1058" s="134" t="s">
        <v>5383</v>
      </c>
      <c r="C1058" s="135" t="s">
        <v>5384</v>
      </c>
      <c r="D1058" s="135"/>
      <c r="E1058" s="135"/>
      <c r="F1058" s="135"/>
      <c r="G1058" s="135"/>
      <c r="H1058" s="135"/>
      <c r="I1058" s="135"/>
      <c r="J1058" s="135"/>
      <c r="K1058" s="135"/>
      <c r="L1058" s="135"/>
      <c r="M1058" s="135"/>
      <c r="N1058" s="251"/>
    </row>
    <row r="1059" spans="2:14" hidden="1" outlineLevel="1" x14ac:dyDescent="0.35">
      <c r="B1059" s="134" t="s">
        <v>3726</v>
      </c>
      <c r="C1059" s="135" t="s">
        <v>3727</v>
      </c>
      <c r="D1059" s="135"/>
      <c r="E1059" s="135"/>
      <c r="F1059" s="135"/>
      <c r="G1059" s="135"/>
      <c r="H1059" s="135"/>
      <c r="I1059" s="135"/>
      <c r="J1059" s="135"/>
      <c r="K1059" s="135"/>
      <c r="L1059" s="135"/>
      <c r="M1059" s="135"/>
      <c r="N1059" s="251"/>
    </row>
    <row r="1060" spans="2:14" hidden="1" outlineLevel="1" x14ac:dyDescent="0.35">
      <c r="B1060" s="134" t="s">
        <v>5385</v>
      </c>
      <c r="C1060" s="135" t="s">
        <v>5386</v>
      </c>
      <c r="D1060" s="135"/>
      <c r="E1060" s="135"/>
      <c r="F1060" s="135"/>
      <c r="G1060" s="135"/>
      <c r="H1060" s="135"/>
      <c r="I1060" s="135"/>
      <c r="J1060" s="135"/>
      <c r="K1060" s="135"/>
      <c r="L1060" s="135"/>
      <c r="M1060" s="135"/>
      <c r="N1060" s="251"/>
    </row>
    <row r="1061" spans="2:14" hidden="1" outlineLevel="1" x14ac:dyDescent="0.35">
      <c r="B1061" s="134" t="s">
        <v>3728</v>
      </c>
      <c r="C1061" s="135" t="s">
        <v>3729</v>
      </c>
      <c r="D1061" s="135"/>
      <c r="E1061" s="135"/>
      <c r="F1061" s="135"/>
      <c r="G1061" s="135"/>
      <c r="H1061" s="135"/>
      <c r="I1061" s="135"/>
      <c r="J1061" s="135"/>
      <c r="K1061" s="135"/>
      <c r="L1061" s="135"/>
      <c r="M1061" s="135"/>
      <c r="N1061" s="251"/>
    </row>
    <row r="1062" spans="2:14" hidden="1" outlineLevel="1" x14ac:dyDescent="0.35">
      <c r="B1062" s="134" t="s">
        <v>5387</v>
      </c>
      <c r="C1062" s="135" t="s">
        <v>5388</v>
      </c>
      <c r="D1062" s="135"/>
      <c r="E1062" s="135"/>
      <c r="F1062" s="135"/>
      <c r="G1062" s="135"/>
      <c r="H1062" s="135"/>
      <c r="I1062" s="135"/>
      <c r="J1062" s="135"/>
      <c r="K1062" s="135"/>
      <c r="L1062" s="135"/>
      <c r="M1062" s="135"/>
      <c r="N1062" s="251"/>
    </row>
    <row r="1063" spans="2:14" hidden="1" outlineLevel="1" x14ac:dyDescent="0.35">
      <c r="B1063" s="134" t="s">
        <v>5389</v>
      </c>
      <c r="C1063" s="135" t="s">
        <v>5390</v>
      </c>
      <c r="D1063" s="135"/>
      <c r="E1063" s="135"/>
      <c r="F1063" s="135"/>
      <c r="G1063" s="135"/>
      <c r="H1063" s="135"/>
      <c r="I1063" s="135"/>
      <c r="J1063" s="135"/>
      <c r="K1063" s="135"/>
      <c r="L1063" s="135"/>
      <c r="M1063" s="135"/>
      <c r="N1063" s="251"/>
    </row>
    <row r="1064" spans="2:14" hidden="1" outlineLevel="1" x14ac:dyDescent="0.35">
      <c r="B1064" s="134" t="s">
        <v>5391</v>
      </c>
      <c r="C1064" s="135" t="s">
        <v>5392</v>
      </c>
      <c r="D1064" s="135"/>
      <c r="E1064" s="135"/>
      <c r="F1064" s="135"/>
      <c r="G1064" s="135"/>
      <c r="H1064" s="135"/>
      <c r="I1064" s="135"/>
      <c r="J1064" s="135"/>
      <c r="K1064" s="135"/>
      <c r="L1064" s="135"/>
      <c r="M1064" s="135"/>
      <c r="N1064" s="251"/>
    </row>
    <row r="1065" spans="2:14" hidden="1" outlineLevel="1" x14ac:dyDescent="0.35">
      <c r="B1065" s="134" t="s">
        <v>5393</v>
      </c>
      <c r="C1065" s="135" t="s">
        <v>5394</v>
      </c>
      <c r="D1065" s="135"/>
      <c r="E1065" s="135"/>
      <c r="F1065" s="135"/>
      <c r="G1065" s="135"/>
      <c r="H1065" s="135"/>
      <c r="I1065" s="135"/>
      <c r="J1065" s="135"/>
      <c r="K1065" s="135"/>
      <c r="L1065" s="135"/>
      <c r="M1065" s="135"/>
      <c r="N1065" s="251"/>
    </row>
    <row r="1066" spans="2:14" hidden="1" outlineLevel="1" x14ac:dyDescent="0.35">
      <c r="B1066" s="134" t="s">
        <v>3730</v>
      </c>
      <c r="C1066" s="135" t="s">
        <v>3731</v>
      </c>
      <c r="D1066" s="135"/>
      <c r="E1066" s="135"/>
      <c r="F1066" s="135"/>
      <c r="G1066" s="135"/>
      <c r="H1066" s="135"/>
      <c r="I1066" s="135"/>
      <c r="J1066" s="135"/>
      <c r="K1066" s="135"/>
      <c r="L1066" s="135"/>
      <c r="M1066" s="135"/>
      <c r="N1066" s="251"/>
    </row>
    <row r="1067" spans="2:14" ht="15" hidden="1" outlineLevel="1" thickBot="1" x14ac:dyDescent="0.4">
      <c r="B1067" s="141" t="s">
        <v>5395</v>
      </c>
      <c r="C1067" s="142" t="s">
        <v>5396</v>
      </c>
      <c r="D1067" s="142"/>
      <c r="E1067" s="142"/>
      <c r="F1067" s="142"/>
      <c r="G1067" s="142"/>
      <c r="H1067" s="142"/>
      <c r="I1067" s="142"/>
      <c r="J1067" s="142"/>
      <c r="K1067" s="142"/>
      <c r="L1067" s="142"/>
      <c r="M1067" s="142"/>
      <c r="N1067" s="252"/>
    </row>
    <row r="1068" spans="2:14" collapsed="1" x14ac:dyDescent="0.35"/>
  </sheetData>
  <autoFilter ref="B94:C1067" xr:uid="{A4F59D1A-DA9E-44DD-8BC4-5C5BF02ED001}"/>
  <mergeCells count="11">
    <mergeCell ref="E17:F17"/>
    <mergeCell ref="C94:N94"/>
    <mergeCell ref="C26:C27"/>
    <mergeCell ref="C16:D16"/>
    <mergeCell ref="C15:D15"/>
    <mergeCell ref="L10:O10"/>
    <mergeCell ref="L5:O5"/>
    <mergeCell ref="L6:O6"/>
    <mergeCell ref="L7:O7"/>
    <mergeCell ref="L8:O8"/>
    <mergeCell ref="L9:O9"/>
  </mergeCells>
  <phoneticPr fontId="2" type="noConversion"/>
  <dataValidations count="4">
    <dataValidation type="list" allowBlank="1" showInputMessage="1" showErrorMessage="1" sqref="C15" xr:uid="{1CC5C69B-1D9C-4E13-8F9B-292892C9DFD8}">
      <formula1>$B$59:$B$60</formula1>
    </dataValidation>
    <dataValidation type="list" allowBlank="1" showInputMessage="1" showErrorMessage="1" sqref="C16" xr:uid="{40148400-258C-4A01-ADB5-E162B9EDB6E9}">
      <formula1>$C$59:$C$60</formula1>
    </dataValidation>
    <dataValidation type="list" allowBlank="1" showInputMessage="1" showErrorMessage="1" sqref="R18:R19 R22" xr:uid="{A5218213-14A5-4BDE-9965-B8A3E8789C33}">
      <formula1>$B$58:$B$92</formula1>
    </dataValidation>
    <dataValidation type="list" allowBlank="1" showInputMessage="1" showErrorMessage="1" sqref="B18:B22" xr:uid="{92BBDE9F-6286-4926-BEE2-EFE464190EE6}">
      <formula1>INDIRECT($B$17)</formula1>
    </dataValidation>
  </dataValidations>
  <pageMargins left="0.7" right="0.7" top="0.78740157499999996" bottom="0.78740157499999996" header="0.3" footer="0.3"/>
  <pageSetup paperSize="9" orientation="landscape"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B5A80-8117-4173-898D-5A3D9CC7BC36}">
  <sheetPr>
    <tabColor rgb="FF006582"/>
  </sheetPr>
  <dimension ref="A1:P48"/>
  <sheetViews>
    <sheetView topLeftCell="A22" zoomScale="80" zoomScaleNormal="80" workbookViewId="0">
      <selection activeCell="A32" sqref="A32"/>
    </sheetView>
  </sheetViews>
  <sheetFormatPr baseColWidth="10" defaultColWidth="10.7265625" defaultRowHeight="14.5" outlineLevelRow="1" outlineLevelCol="1" x14ac:dyDescent="0.35"/>
  <cols>
    <col min="1" max="1" width="12.453125" style="1" customWidth="1"/>
    <col min="2" max="2" width="18" style="1" customWidth="1"/>
    <col min="3" max="3" width="17.1796875" style="1" customWidth="1"/>
    <col min="4" max="4" width="23.1796875" style="1" customWidth="1"/>
    <col min="5" max="5" width="22.81640625" style="1" customWidth="1"/>
    <col min="6" max="6" width="27.7265625" style="1" customWidth="1"/>
    <col min="7" max="9" width="22.81640625" style="1" customWidth="1" outlineLevel="1"/>
    <col min="10" max="10" width="13.54296875" style="1" customWidth="1"/>
    <col min="11" max="12" width="16.54296875" style="1" customWidth="1"/>
    <col min="13" max="13" width="24.7265625" style="1" customWidth="1"/>
    <col min="14" max="14" width="16.54296875" style="1" customWidth="1"/>
    <col min="15" max="15" width="9.1796875" style="1" bestFit="1" customWidth="1"/>
    <col min="16" max="16" width="25.26953125" style="1" customWidth="1"/>
    <col min="17" max="16384" width="10.7265625" style="1"/>
  </cols>
  <sheetData>
    <row r="1" spans="1:15" ht="16.149999999999999" customHeight="1" x14ac:dyDescent="0.35"/>
    <row r="2" spans="1:15" ht="16.149999999999999" customHeight="1" thickBot="1" x14ac:dyDescent="0.4"/>
    <row r="3" spans="1:15" s="366" customFormat="1" ht="106" customHeight="1" x14ac:dyDescent="0.35">
      <c r="B3" s="127" t="s">
        <v>5397</v>
      </c>
      <c r="C3" s="374"/>
      <c r="D3" s="374"/>
      <c r="E3" s="374"/>
      <c r="F3" s="374"/>
      <c r="G3" s="374"/>
      <c r="H3" s="374"/>
      <c r="I3" s="374"/>
      <c r="J3" s="376"/>
    </row>
    <row r="4" spans="1:15" ht="5.25" customHeight="1" x14ac:dyDescent="0.65">
      <c r="B4" s="290"/>
      <c r="C4" s="168"/>
      <c r="D4" s="168"/>
      <c r="E4" s="168"/>
      <c r="F4" s="168"/>
      <c r="G4" s="168"/>
      <c r="H4" s="168"/>
      <c r="I4" s="168"/>
      <c r="J4" s="377"/>
    </row>
    <row r="5" spans="1:15" ht="20.149999999999999" customHeight="1" x14ac:dyDescent="0.55000000000000004">
      <c r="B5" s="235" t="s">
        <v>5398</v>
      </c>
      <c r="C5" s="260"/>
      <c r="D5" s="260"/>
      <c r="E5" s="260"/>
      <c r="F5" s="260"/>
      <c r="G5" s="260"/>
      <c r="H5" s="260"/>
      <c r="I5" s="260"/>
      <c r="J5" s="396"/>
      <c r="L5" s="1095"/>
      <c r="M5" s="1095"/>
      <c r="N5" s="1095"/>
      <c r="O5" s="1095"/>
    </row>
    <row r="6" spans="1:15" ht="16.399999999999999" customHeight="1" outlineLevel="1" x14ac:dyDescent="0.55000000000000004">
      <c r="B6" s="319"/>
      <c r="C6" s="420"/>
      <c r="D6" s="420"/>
      <c r="E6" s="420"/>
      <c r="F6" s="420"/>
      <c r="G6" s="420"/>
      <c r="H6" s="420"/>
      <c r="I6" s="420"/>
      <c r="J6" s="421"/>
      <c r="L6" s="3"/>
      <c r="M6" s="3"/>
      <c r="N6" s="3"/>
      <c r="O6" s="3"/>
    </row>
    <row r="7" spans="1:15" ht="16.399999999999999" customHeight="1" outlineLevel="1" x14ac:dyDescent="0.55000000000000004">
      <c r="B7" s="398" t="s">
        <v>124</v>
      </c>
      <c r="C7" s="264" t="s">
        <v>3630</v>
      </c>
      <c r="D7" s="135"/>
      <c r="E7" s="135"/>
      <c r="F7" s="177"/>
      <c r="G7" s="420"/>
      <c r="H7" s="420"/>
      <c r="I7" s="420"/>
      <c r="J7" s="421"/>
      <c r="L7" s="3"/>
      <c r="M7" s="3"/>
      <c r="N7" s="3"/>
      <c r="O7" s="3"/>
    </row>
    <row r="8" spans="1:15" ht="24" customHeight="1" outlineLevel="1" x14ac:dyDescent="0.65">
      <c r="B8" s="401"/>
      <c r="C8" s="1138" t="s">
        <v>6102</v>
      </c>
      <c r="D8" s="1138"/>
      <c r="E8" s="1138"/>
      <c r="F8" s="1138"/>
      <c r="G8" s="1138"/>
      <c r="H8" s="420"/>
      <c r="I8" s="420"/>
      <c r="J8" s="421"/>
      <c r="L8" s="3"/>
      <c r="M8" s="3"/>
      <c r="N8" s="3"/>
      <c r="O8" s="3"/>
    </row>
    <row r="9" spans="1:15" ht="21" customHeight="1" outlineLevel="1" x14ac:dyDescent="0.65">
      <c r="B9" s="401"/>
      <c r="C9" s="264" t="s">
        <v>3556</v>
      </c>
      <c r="D9" s="135"/>
      <c r="E9" s="135"/>
      <c r="F9" s="177"/>
      <c r="G9" s="420"/>
      <c r="H9" s="420"/>
      <c r="I9" s="420"/>
      <c r="J9" s="421"/>
      <c r="L9" s="3"/>
      <c r="M9" s="3"/>
      <c r="N9" s="3"/>
      <c r="O9" s="3"/>
    </row>
    <row r="10" spans="1:15" ht="21" customHeight="1" outlineLevel="1" x14ac:dyDescent="0.65">
      <c r="B10" s="401"/>
      <c r="C10" s="264"/>
      <c r="D10" s="135"/>
      <c r="E10" s="135"/>
      <c r="F10" s="177"/>
      <c r="G10" s="420"/>
      <c r="H10" s="420"/>
      <c r="I10" s="420"/>
      <c r="J10" s="421"/>
      <c r="L10" s="3"/>
      <c r="M10" s="3"/>
      <c r="N10" s="3"/>
      <c r="O10" s="3"/>
    </row>
    <row r="11" spans="1:15" ht="16.399999999999999" customHeight="1" outlineLevel="1" x14ac:dyDescent="0.55000000000000004">
      <c r="B11" s="398" t="s">
        <v>126</v>
      </c>
      <c r="C11" s="264" t="s">
        <v>5399</v>
      </c>
      <c r="D11" s="135"/>
      <c r="E11" s="135"/>
      <c r="F11" s="177"/>
      <c r="G11" s="420"/>
      <c r="H11" s="420"/>
      <c r="I11" s="420"/>
      <c r="J11" s="421"/>
      <c r="L11" s="3"/>
      <c r="M11" s="3"/>
      <c r="N11" s="3"/>
      <c r="O11" s="3"/>
    </row>
    <row r="12" spans="1:15" ht="16.399999999999999" customHeight="1" outlineLevel="1" x14ac:dyDescent="0.55000000000000004">
      <c r="B12" s="422"/>
      <c r="C12" s="135"/>
      <c r="D12" s="420"/>
      <c r="E12" s="420"/>
      <c r="F12" s="177"/>
      <c r="G12" s="420"/>
      <c r="H12" s="420"/>
      <c r="I12" s="420"/>
      <c r="J12" s="421"/>
      <c r="L12" s="3"/>
      <c r="M12" s="3"/>
      <c r="N12" s="3"/>
      <c r="O12" s="3"/>
    </row>
    <row r="13" spans="1:15" ht="16.399999999999999" customHeight="1" outlineLevel="1" x14ac:dyDescent="0.55000000000000004">
      <c r="B13" s="398" t="s">
        <v>3562</v>
      </c>
      <c r="C13" s="1068" t="s">
        <v>6101</v>
      </c>
      <c r="D13" s="1068"/>
      <c r="E13" s="1068"/>
      <c r="F13" s="1068"/>
      <c r="G13" s="1068"/>
      <c r="H13" s="1068"/>
      <c r="I13" s="1068"/>
      <c r="J13" s="1069"/>
      <c r="L13" s="3"/>
      <c r="M13" s="3"/>
      <c r="N13" s="3"/>
      <c r="O13" s="3"/>
    </row>
    <row r="14" spans="1:15" ht="32.5" customHeight="1" x14ac:dyDescent="0.85">
      <c r="B14" s="1120" t="s">
        <v>5400</v>
      </c>
      <c r="C14" s="1121"/>
      <c r="D14" s="1121"/>
      <c r="E14" s="1121"/>
      <c r="F14" s="1121"/>
      <c r="G14" s="1121"/>
      <c r="H14" s="1121"/>
      <c r="I14" s="1121"/>
      <c r="J14" s="229">
        <f>G29</f>
        <v>16.62115</v>
      </c>
    </row>
    <row r="15" spans="1:15" ht="16.399999999999999" customHeight="1" x14ac:dyDescent="0.35"/>
    <row r="16" spans="1:15" s="94" customFormat="1" ht="23.5" x14ac:dyDescent="0.55000000000000004">
      <c r="A16" s="92"/>
      <c r="B16" s="96" t="s">
        <v>135</v>
      </c>
    </row>
    <row r="17" spans="1:16" s="94" customFormat="1" ht="23.5" x14ac:dyDescent="0.55000000000000004">
      <c r="B17" s="860" t="s">
        <v>3622</v>
      </c>
      <c r="C17" s="861"/>
      <c r="D17" s="662"/>
      <c r="E17" s="862"/>
      <c r="F17" s="862"/>
      <c r="G17" s="862"/>
      <c r="H17" s="862"/>
      <c r="I17" s="862"/>
      <c r="J17" s="863"/>
    </row>
    <row r="18" spans="1:16" s="94" customFormat="1" ht="31.5" customHeight="1" x14ac:dyDescent="0.45">
      <c r="B18" s="864"/>
      <c r="C18" s="1140" t="s">
        <v>5401</v>
      </c>
      <c r="D18" s="1140"/>
      <c r="E18" s="1140"/>
      <c r="F18" s="974" t="s">
        <v>5402</v>
      </c>
      <c r="G18" s="974" t="s">
        <v>5403</v>
      </c>
      <c r="H18" s="490"/>
      <c r="I18" s="490"/>
      <c r="J18" s="865"/>
    </row>
    <row r="19" spans="1:16" s="94" customFormat="1" ht="14.25" customHeight="1" x14ac:dyDescent="0.35">
      <c r="B19" s="869"/>
      <c r="C19" s="1137" t="s">
        <v>1845</v>
      </c>
      <c r="D19" s="1137"/>
      <c r="E19" s="1137"/>
      <c r="F19" s="972">
        <v>1000</v>
      </c>
      <c r="G19" s="973">
        <f t="shared" ref="G19:G28" si="0">IFERROR(VLOOKUP(C19,$C$34:$F$45,4,0)*F19,"0")</f>
        <v>2102.1909999999998</v>
      </c>
      <c r="H19" s="877"/>
      <c r="I19" s="877"/>
      <c r="J19" s="866"/>
    </row>
    <row r="20" spans="1:16" s="94" customFormat="1" ht="14.5" customHeight="1" x14ac:dyDescent="0.35">
      <c r="B20" s="869"/>
      <c r="C20" s="1139" t="s">
        <v>1847</v>
      </c>
      <c r="D20" s="1139"/>
      <c r="E20" s="1139" t="s">
        <v>3202</v>
      </c>
      <c r="F20" s="971">
        <v>1000</v>
      </c>
      <c r="G20" s="880">
        <f t="shared" si="0"/>
        <v>747.65599999999995</v>
      </c>
      <c r="H20" s="878"/>
      <c r="I20" s="878"/>
      <c r="J20" s="867"/>
      <c r="P20" s="581"/>
    </row>
    <row r="21" spans="1:16" s="94" customFormat="1" x14ac:dyDescent="0.35">
      <c r="B21" s="864"/>
      <c r="C21" s="1139" t="s">
        <v>1851</v>
      </c>
      <c r="D21" s="1139"/>
      <c r="E21" s="1139" t="s">
        <v>1853</v>
      </c>
      <c r="F21" s="971">
        <v>1000</v>
      </c>
      <c r="G21" s="880">
        <f t="shared" si="0"/>
        <v>12999.987000000001</v>
      </c>
      <c r="H21" s="653"/>
      <c r="I21" s="653"/>
      <c r="J21" s="868"/>
      <c r="M21" s="449"/>
    </row>
    <row r="22" spans="1:16" s="94" customFormat="1" x14ac:dyDescent="0.35">
      <c r="B22" s="864"/>
      <c r="C22" s="1139" t="s">
        <v>3200</v>
      </c>
      <c r="D22" s="1139"/>
      <c r="E22" s="1139" t="s">
        <v>1855</v>
      </c>
      <c r="F22" s="971">
        <v>1000</v>
      </c>
      <c r="G22" s="880">
        <f t="shared" si="0"/>
        <v>771.31600000000014</v>
      </c>
      <c r="H22" s="653"/>
      <c r="I22" s="653"/>
      <c r="J22" s="868"/>
      <c r="M22" s="449"/>
    </row>
    <row r="23" spans="1:16" s="94" customFormat="1" x14ac:dyDescent="0.35">
      <c r="B23" s="864"/>
      <c r="C23" s="1139"/>
      <c r="D23" s="1139"/>
      <c r="E23" s="1139"/>
      <c r="F23" s="971">
        <v>1000</v>
      </c>
      <c r="G23" s="880" t="str">
        <f t="shared" si="0"/>
        <v>0</v>
      </c>
      <c r="H23" s="653"/>
      <c r="I23" s="653"/>
      <c r="J23" s="868"/>
      <c r="M23" s="449"/>
    </row>
    <row r="24" spans="1:16" s="94" customFormat="1" x14ac:dyDescent="0.35">
      <c r="B24" s="864"/>
      <c r="C24" s="1139"/>
      <c r="D24" s="1139"/>
      <c r="E24" s="1139"/>
      <c r="F24" s="971">
        <v>1000</v>
      </c>
      <c r="G24" s="880" t="str">
        <f t="shared" si="0"/>
        <v>0</v>
      </c>
      <c r="H24" s="653"/>
      <c r="I24" s="653"/>
      <c r="J24" s="868"/>
      <c r="M24" s="449"/>
    </row>
    <row r="25" spans="1:16" s="94" customFormat="1" x14ac:dyDescent="0.35">
      <c r="B25" s="864"/>
      <c r="C25" s="1139"/>
      <c r="D25" s="1139"/>
      <c r="E25" s="1139"/>
      <c r="F25" s="971">
        <v>1000</v>
      </c>
      <c r="G25" s="880" t="str">
        <f t="shared" si="0"/>
        <v>0</v>
      </c>
      <c r="H25" s="653"/>
      <c r="I25" s="653"/>
      <c r="J25" s="868"/>
      <c r="M25" s="449"/>
    </row>
    <row r="26" spans="1:16" s="94" customFormat="1" x14ac:dyDescent="0.35">
      <c r="B26" s="864"/>
      <c r="C26" s="1139"/>
      <c r="D26" s="1139"/>
      <c r="E26" s="1139"/>
      <c r="F26" s="971">
        <v>1000</v>
      </c>
      <c r="G26" s="880" t="str">
        <f t="shared" si="0"/>
        <v>0</v>
      </c>
      <c r="H26" s="653"/>
      <c r="I26" s="653"/>
      <c r="J26" s="868"/>
      <c r="M26" s="449"/>
    </row>
    <row r="27" spans="1:16" s="94" customFormat="1" x14ac:dyDescent="0.35">
      <c r="B27" s="864"/>
      <c r="C27" s="1139"/>
      <c r="D27" s="1139"/>
      <c r="E27" s="1139"/>
      <c r="F27" s="971">
        <v>1000</v>
      </c>
      <c r="G27" s="975" t="str">
        <f t="shared" si="0"/>
        <v>0</v>
      </c>
      <c r="H27" s="653"/>
      <c r="I27" s="653"/>
      <c r="J27" s="868"/>
      <c r="M27" s="449"/>
    </row>
    <row r="28" spans="1:16" s="94" customFormat="1" x14ac:dyDescent="0.35">
      <c r="B28" s="864"/>
      <c r="C28" s="1139"/>
      <c r="D28" s="1139"/>
      <c r="E28" s="1139"/>
      <c r="F28" s="976">
        <v>1000</v>
      </c>
      <c r="G28" s="880" t="str">
        <f t="shared" si="0"/>
        <v>0</v>
      </c>
      <c r="H28" s="653"/>
      <c r="I28" s="653"/>
      <c r="J28" s="868"/>
      <c r="M28" s="449"/>
    </row>
    <row r="29" spans="1:16" s="94" customFormat="1" ht="16.5" x14ac:dyDescent="0.45">
      <c r="B29" s="864"/>
      <c r="C29" s="135"/>
      <c r="D29" s="135"/>
      <c r="E29" s="877"/>
      <c r="F29" s="447" t="s">
        <v>3571</v>
      </c>
      <c r="G29" s="969">
        <f>SUM(G19:G28)/1000</f>
        <v>16.62115</v>
      </c>
      <c r="H29" s="653"/>
      <c r="I29" s="653"/>
      <c r="J29" s="868"/>
      <c r="M29" s="449"/>
    </row>
    <row r="30" spans="1:16" s="640" customFormat="1" ht="14.5" customHeight="1" x14ac:dyDescent="0.45">
      <c r="B30" s="872"/>
      <c r="C30" s="873"/>
      <c r="D30" s="874"/>
      <c r="E30" s="875"/>
      <c r="F30" s="875"/>
      <c r="G30" s="875"/>
      <c r="H30" s="875"/>
      <c r="I30" s="875"/>
      <c r="J30" s="876"/>
    </row>
    <row r="31" spans="1:16" s="640" customFormat="1" ht="14.5" customHeight="1" x14ac:dyDescent="0.45">
      <c r="D31" s="641"/>
      <c r="E31" s="642"/>
      <c r="F31" s="642"/>
      <c r="G31" s="642"/>
      <c r="H31" s="642"/>
      <c r="I31" s="642"/>
      <c r="J31" s="642"/>
    </row>
    <row r="32" spans="1:16" s="94" customFormat="1" ht="21" x14ac:dyDescent="0.5">
      <c r="A32" s="92" t="s">
        <v>118</v>
      </c>
      <c r="B32" s="93" t="s">
        <v>158</v>
      </c>
    </row>
    <row r="33" spans="2:10" ht="15" outlineLevel="1" thickBot="1" x14ac:dyDescent="0.4">
      <c r="B33" s="849"/>
      <c r="C33" s="850" t="s">
        <v>1430</v>
      </c>
      <c r="D33" s="850"/>
      <c r="E33" s="850" t="s">
        <v>53</v>
      </c>
      <c r="F33" s="851" t="s">
        <v>52</v>
      </c>
      <c r="G33" s="852" t="s">
        <v>1431</v>
      </c>
      <c r="H33" s="850"/>
      <c r="I33" s="850"/>
      <c r="J33" s="853"/>
    </row>
    <row r="34" spans="2:10" outlineLevel="1" x14ac:dyDescent="0.35">
      <c r="B34" s="854" t="s">
        <v>1842</v>
      </c>
      <c r="C34" s="135" t="s">
        <v>1843</v>
      </c>
      <c r="D34" s="135"/>
      <c r="E34" s="135" t="s">
        <v>1434</v>
      </c>
      <c r="F34" s="269">
        <v>0.23305100000000001</v>
      </c>
      <c r="G34" s="268" t="s">
        <v>1844</v>
      </c>
      <c r="H34" s="135"/>
      <c r="I34" s="135"/>
      <c r="J34" s="855"/>
    </row>
    <row r="35" spans="2:10" outlineLevel="1" x14ac:dyDescent="0.35">
      <c r="B35" s="854" t="s">
        <v>1842</v>
      </c>
      <c r="C35" s="135" t="s">
        <v>1845</v>
      </c>
      <c r="D35" s="135"/>
      <c r="E35" s="135" t="s">
        <v>1434</v>
      </c>
      <c r="F35" s="269">
        <v>2.1021909999999999</v>
      </c>
      <c r="G35" s="268" t="s">
        <v>1846</v>
      </c>
      <c r="H35" s="135"/>
      <c r="I35" s="135"/>
      <c r="J35" s="855"/>
    </row>
    <row r="36" spans="2:10" outlineLevel="1" x14ac:dyDescent="0.35">
      <c r="B36" s="854" t="s">
        <v>1842</v>
      </c>
      <c r="C36" s="135" t="s">
        <v>1847</v>
      </c>
      <c r="D36" s="135"/>
      <c r="E36" s="135" t="s">
        <v>1434</v>
      </c>
      <c r="F36" s="269">
        <v>0.74765599999999999</v>
      </c>
      <c r="G36" s="268" t="s">
        <v>1848</v>
      </c>
      <c r="H36" s="135"/>
      <c r="I36" s="135"/>
      <c r="J36" s="855"/>
    </row>
    <row r="37" spans="2:10" outlineLevel="1" x14ac:dyDescent="0.35">
      <c r="B37" s="854" t="s">
        <v>1842</v>
      </c>
      <c r="C37" s="135" t="s">
        <v>1849</v>
      </c>
      <c r="D37" s="135"/>
      <c r="E37" s="135" t="s">
        <v>1434</v>
      </c>
      <c r="F37" s="269">
        <v>2.1021909999999999</v>
      </c>
      <c r="G37" s="268" t="s">
        <v>1850</v>
      </c>
      <c r="H37" s="135"/>
      <c r="I37" s="135"/>
      <c r="J37" s="855"/>
    </row>
    <row r="38" spans="2:10" outlineLevel="1" x14ac:dyDescent="0.35">
      <c r="B38" s="854" t="s">
        <v>1842</v>
      </c>
      <c r="C38" s="135" t="s">
        <v>1851</v>
      </c>
      <c r="D38" s="135"/>
      <c r="E38" s="135" t="s">
        <v>1434</v>
      </c>
      <c r="F38" s="269">
        <v>12.999987000000001</v>
      </c>
      <c r="G38" s="268" t="s">
        <v>1852</v>
      </c>
      <c r="H38" s="135"/>
      <c r="I38" s="135"/>
      <c r="J38" s="855"/>
    </row>
    <row r="39" spans="2:10" outlineLevel="1" x14ac:dyDescent="0.35">
      <c r="B39" s="854" t="s">
        <v>1842</v>
      </c>
      <c r="C39" s="135" t="s">
        <v>1853</v>
      </c>
      <c r="D39" s="135"/>
      <c r="E39" s="135" t="s">
        <v>1434</v>
      </c>
      <c r="F39" s="269">
        <v>2.5623779999999998</v>
      </c>
      <c r="G39" s="268" t="s">
        <v>1854</v>
      </c>
      <c r="H39" s="135"/>
      <c r="I39" s="135"/>
      <c r="J39" s="855"/>
    </row>
    <row r="40" spans="2:10" outlineLevel="1" x14ac:dyDescent="0.35">
      <c r="B40" s="854" t="s">
        <v>1842</v>
      </c>
      <c r="C40" s="135" t="s">
        <v>1855</v>
      </c>
      <c r="D40" s="135"/>
      <c r="E40" s="135" t="s">
        <v>1434</v>
      </c>
      <c r="F40" s="269">
        <v>0.74765599999999999</v>
      </c>
      <c r="G40" s="268" t="s">
        <v>1856</v>
      </c>
      <c r="H40" s="135"/>
      <c r="I40" s="135"/>
      <c r="J40" s="855"/>
    </row>
    <row r="41" spans="2:10" outlineLevel="1" x14ac:dyDescent="0.35">
      <c r="B41" s="854" t="s">
        <v>1842</v>
      </c>
      <c r="C41" s="135" t="s">
        <v>1857</v>
      </c>
      <c r="D41" s="135"/>
      <c r="E41" s="135" t="s">
        <v>1434</v>
      </c>
      <c r="F41" s="269">
        <v>0.74765599999999999</v>
      </c>
      <c r="G41" s="268" t="s">
        <v>1858</v>
      </c>
      <c r="H41" s="135"/>
      <c r="I41" s="135"/>
      <c r="J41" s="855"/>
    </row>
    <row r="42" spans="2:10" outlineLevel="1" x14ac:dyDescent="0.35">
      <c r="B42" s="854" t="s">
        <v>3199</v>
      </c>
      <c r="C42" s="135" t="s">
        <v>3200</v>
      </c>
      <c r="D42" s="135"/>
      <c r="E42" s="135" t="s">
        <v>1434</v>
      </c>
      <c r="F42" s="269">
        <v>0.77131600000000011</v>
      </c>
      <c r="G42" s="268" t="s">
        <v>3201</v>
      </c>
      <c r="H42" s="135"/>
      <c r="I42" s="135"/>
      <c r="J42" s="855"/>
    </row>
    <row r="43" spans="2:10" outlineLevel="1" x14ac:dyDescent="0.35">
      <c r="B43" s="854" t="s">
        <v>3199</v>
      </c>
      <c r="C43" s="135" t="s">
        <v>3202</v>
      </c>
      <c r="D43" s="135"/>
      <c r="E43" s="135" t="s">
        <v>1434</v>
      </c>
      <c r="F43" s="269">
        <v>0.77131600000000011</v>
      </c>
      <c r="G43" s="268" t="s">
        <v>3203</v>
      </c>
      <c r="H43" s="135"/>
      <c r="I43" s="135"/>
      <c r="J43" s="855"/>
    </row>
    <row r="44" spans="2:10" outlineLevel="1" x14ac:dyDescent="0.35">
      <c r="B44" s="854" t="s">
        <v>3199</v>
      </c>
      <c r="C44" s="135" t="s">
        <v>3306</v>
      </c>
      <c r="D44" s="135"/>
      <c r="E44" s="135" t="s">
        <v>1434</v>
      </c>
      <c r="F44" s="269">
        <v>0.41878199999999999</v>
      </c>
      <c r="G44" s="268" t="s">
        <v>3307</v>
      </c>
      <c r="H44" s="135"/>
      <c r="I44" s="135"/>
      <c r="J44" s="855"/>
    </row>
    <row r="45" spans="2:10" outlineLevel="1" x14ac:dyDescent="0.35">
      <c r="B45" s="856" t="s">
        <v>3199</v>
      </c>
      <c r="C45" s="663" t="s">
        <v>3382</v>
      </c>
      <c r="D45" s="663"/>
      <c r="E45" s="663" t="s">
        <v>1434</v>
      </c>
      <c r="F45" s="857">
        <v>0.74765599999999999</v>
      </c>
      <c r="G45" s="858" t="s">
        <v>3383</v>
      </c>
      <c r="H45" s="663"/>
      <c r="I45" s="663"/>
      <c r="J45" s="859"/>
    </row>
    <row r="46" spans="2:10" x14ac:dyDescent="0.35">
      <c r="H46" s="94"/>
      <c r="I46" s="94"/>
      <c r="J46" s="94"/>
    </row>
    <row r="47" spans="2:10" x14ac:dyDescent="0.35">
      <c r="H47" s="94"/>
      <c r="I47" s="94"/>
      <c r="J47" s="94"/>
    </row>
    <row r="48" spans="2:10" x14ac:dyDescent="0.35">
      <c r="H48" s="94"/>
      <c r="I48" s="94"/>
      <c r="J48" s="94"/>
    </row>
  </sheetData>
  <mergeCells count="15">
    <mergeCell ref="C25:E25"/>
    <mergeCell ref="C26:E26"/>
    <mergeCell ref="C27:E27"/>
    <mergeCell ref="C28:E28"/>
    <mergeCell ref="C18:E18"/>
    <mergeCell ref="C20:E20"/>
    <mergeCell ref="C21:E21"/>
    <mergeCell ref="C22:E22"/>
    <mergeCell ref="C23:E23"/>
    <mergeCell ref="C24:E24"/>
    <mergeCell ref="L5:O5"/>
    <mergeCell ref="C13:J13"/>
    <mergeCell ref="B14:I14"/>
    <mergeCell ref="C19:E19"/>
    <mergeCell ref="C8:G8"/>
  </mergeCells>
  <dataValidations count="3">
    <dataValidation type="list" allowBlank="1" showInputMessage="1" showErrorMessage="1" sqref="J20" xr:uid="{5838398A-DC99-4F3B-9703-4BD6F86AF443}">
      <formula1>#REF!</formula1>
    </dataValidation>
    <dataValidation type="list" allowBlank="1" showInputMessage="1" showErrorMessage="1" sqref="H20:I20" xr:uid="{2641AD6A-E751-49E8-839B-5008DC7E5960}">
      <formula1>$C$44:$C$45</formula1>
    </dataValidation>
    <dataValidation type="list" allowBlank="1" showInputMessage="1" showErrorMessage="1" sqref="C19:C28" xr:uid="{4E40750C-04DA-4CAA-88F7-60747E71B686}">
      <formula1>$C$34:$C$45</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E1852-1876-4437-82D0-A2FBE84E1B0F}">
  <sheetPr>
    <tabColor rgb="FF006582"/>
    <pageSetUpPr autoPageBreaks="0"/>
  </sheetPr>
  <dimension ref="A1:Q100"/>
  <sheetViews>
    <sheetView topLeftCell="A50" zoomScale="72" zoomScaleNormal="100" workbookViewId="0">
      <selection activeCell="D22" sqref="D22"/>
    </sheetView>
  </sheetViews>
  <sheetFormatPr baseColWidth="10" defaultColWidth="10.7265625" defaultRowHeight="14.5" outlineLevelRow="1" x14ac:dyDescent="0.35"/>
  <cols>
    <col min="1" max="1" width="12.453125" style="1" customWidth="1"/>
    <col min="2" max="2" width="16.7265625" style="1" customWidth="1"/>
    <col min="3" max="3" width="17.1796875" style="1" customWidth="1"/>
    <col min="4" max="4" width="26.54296875" style="1" customWidth="1"/>
    <col min="5" max="9" width="16.26953125" style="1" customWidth="1"/>
    <col min="10" max="12" width="16.54296875" style="1" customWidth="1"/>
    <col min="13" max="13" width="24.7265625" style="1" customWidth="1"/>
    <col min="14" max="14" width="16.54296875" style="1" customWidth="1"/>
    <col min="15" max="15" width="10.7265625" style="1"/>
    <col min="16" max="16" width="25.26953125" style="1" customWidth="1"/>
    <col min="17" max="16384" width="10.7265625" style="1"/>
  </cols>
  <sheetData>
    <row r="1" spans="1:15" ht="16.149999999999999" customHeight="1" x14ac:dyDescent="0.35"/>
    <row r="2" spans="1:15" ht="16.149999999999999" customHeight="1" thickBot="1" x14ac:dyDescent="0.4"/>
    <row r="3" spans="1:15" s="369" customFormat="1" ht="106" customHeight="1" x14ac:dyDescent="0.35">
      <c r="B3" s="127" t="s">
        <v>5404</v>
      </c>
      <c r="C3" s="387"/>
      <c r="D3" s="387"/>
      <c r="E3" s="387"/>
      <c r="F3" s="387"/>
      <c r="G3" s="387"/>
      <c r="H3" s="387"/>
      <c r="I3" s="387"/>
      <c r="J3" s="410"/>
    </row>
    <row r="4" spans="1:15" s="32" customFormat="1" ht="5.25" customHeight="1" x14ac:dyDescent="0.65">
      <c r="B4" s="290"/>
      <c r="C4" s="363"/>
      <c r="D4" s="363"/>
      <c r="E4" s="363"/>
      <c r="F4" s="363"/>
      <c r="G4" s="363"/>
      <c r="H4" s="363"/>
      <c r="I4" s="363"/>
      <c r="J4" s="411"/>
    </row>
    <row r="5" spans="1:15" s="32" customFormat="1" ht="20.149999999999999" customHeight="1" x14ac:dyDescent="0.65">
      <c r="B5" s="235" t="s">
        <v>3554</v>
      </c>
      <c r="C5" s="412"/>
      <c r="D5" s="412"/>
      <c r="E5" s="412"/>
      <c r="F5" s="412"/>
      <c r="G5" s="412"/>
      <c r="H5" s="412"/>
      <c r="I5" s="412"/>
      <c r="J5" s="413"/>
      <c r="L5" s="1095"/>
      <c r="M5" s="1095"/>
      <c r="N5" s="1095"/>
      <c r="O5" s="1095"/>
    </row>
    <row r="6" spans="1:15" ht="16.149999999999999" customHeight="1" outlineLevel="1" x14ac:dyDescent="0.35">
      <c r="B6" s="134"/>
      <c r="C6" s="135"/>
      <c r="D6" s="135"/>
      <c r="E6" s="135"/>
      <c r="F6" s="135"/>
      <c r="G6" s="135"/>
      <c r="H6" s="135"/>
      <c r="I6" s="135"/>
      <c r="J6" s="251"/>
      <c r="L6" s="1096"/>
      <c r="M6" s="1096"/>
      <c r="N6" s="1096"/>
      <c r="O6" s="1096"/>
    </row>
    <row r="7" spans="1:15" ht="16.399999999999999" customHeight="1" outlineLevel="1" x14ac:dyDescent="0.35">
      <c r="B7" s="414" t="s">
        <v>124</v>
      </c>
      <c r="C7" s="233" t="s">
        <v>5405</v>
      </c>
      <c r="D7" s="177"/>
      <c r="E7" s="170"/>
      <c r="F7" s="170"/>
      <c r="G7" s="135"/>
      <c r="H7" s="135"/>
      <c r="I7" s="135"/>
      <c r="J7" s="251"/>
      <c r="L7" s="1096"/>
      <c r="M7" s="1096"/>
      <c r="N7" s="1096"/>
      <c r="O7" s="1096"/>
    </row>
    <row r="8" spans="1:15" ht="16.149999999999999" customHeight="1" outlineLevel="1" x14ac:dyDescent="0.65">
      <c r="B8" s="415"/>
      <c r="C8" s="233" t="s">
        <v>5406</v>
      </c>
      <c r="D8" s="177"/>
      <c r="E8" s="170"/>
      <c r="F8" s="170"/>
      <c r="G8" s="135"/>
      <c r="H8" s="135"/>
      <c r="I8" s="135"/>
      <c r="J8" s="251"/>
      <c r="L8" s="1096"/>
      <c r="M8" s="1096"/>
      <c r="N8" s="1096"/>
      <c r="O8" s="1096"/>
    </row>
    <row r="9" spans="1:15" ht="16.149999999999999" customHeight="1" outlineLevel="1" x14ac:dyDescent="0.35">
      <c r="B9" s="414" t="s">
        <v>126</v>
      </c>
      <c r="C9" s="233" t="s">
        <v>5407</v>
      </c>
      <c r="D9" s="177"/>
      <c r="E9" s="170"/>
      <c r="F9" s="170"/>
      <c r="G9" s="135"/>
      <c r="H9" s="135"/>
      <c r="I9" s="135"/>
      <c r="J9" s="251"/>
      <c r="L9" s="1096"/>
      <c r="M9" s="1096"/>
      <c r="N9" s="1096"/>
      <c r="O9" s="1096"/>
    </row>
    <row r="10" spans="1:15" ht="17.149999999999999" customHeight="1" outlineLevel="1" x14ac:dyDescent="0.35">
      <c r="B10" s="414"/>
      <c r="C10" s="847" t="s">
        <v>5408</v>
      </c>
      <c r="D10" s="177"/>
      <c r="E10" s="233"/>
      <c r="F10" s="170"/>
      <c r="G10" s="135"/>
      <c r="H10" s="135"/>
      <c r="I10" s="135"/>
      <c r="J10" s="251"/>
      <c r="L10" s="1096"/>
      <c r="M10" s="1096"/>
      <c r="N10" s="1096"/>
      <c r="O10" s="1096"/>
    </row>
    <row r="11" spans="1:15" ht="31.5" customHeight="1" outlineLevel="1" x14ac:dyDescent="0.35">
      <c r="B11" s="848" t="s">
        <v>5409</v>
      </c>
      <c r="C11" s="1141" t="s">
        <v>5410</v>
      </c>
      <c r="D11" s="1141"/>
      <c r="E11" s="1141"/>
      <c r="F11" s="1141"/>
      <c r="G11" s="1141"/>
      <c r="H11" s="1141"/>
      <c r="I11" s="1141"/>
      <c r="J11" s="1142"/>
      <c r="L11" s="61"/>
      <c r="M11" s="61"/>
      <c r="N11" s="61"/>
      <c r="O11" s="61"/>
    </row>
    <row r="12" spans="1:15" s="32" customFormat="1" ht="28.5" outlineLevel="1" x14ac:dyDescent="0.65">
      <c r="B12" s="398"/>
      <c r="C12" s="1141" t="s">
        <v>5411</v>
      </c>
      <c r="D12" s="1141"/>
      <c r="E12" s="1141"/>
      <c r="F12" s="1141"/>
      <c r="G12" s="1141"/>
      <c r="H12" s="1141"/>
      <c r="I12" s="1141"/>
      <c r="J12" s="1142"/>
    </row>
    <row r="13" spans="1:15" s="32" customFormat="1" ht="32.65" customHeight="1" x14ac:dyDescent="0.85">
      <c r="B13" s="1120" t="s">
        <v>5412</v>
      </c>
      <c r="C13" s="1121"/>
      <c r="D13" s="1121"/>
      <c r="E13" s="1121"/>
      <c r="F13" s="1121"/>
      <c r="G13" s="1121"/>
      <c r="H13" s="1121"/>
      <c r="I13" s="1121"/>
      <c r="J13" s="229">
        <f>SUM(E47:J47)</f>
        <v>0.89068941751677844</v>
      </c>
    </row>
    <row r="14" spans="1:15" ht="16.149999999999999" customHeight="1" x14ac:dyDescent="0.35">
      <c r="N14" s="2"/>
    </row>
    <row r="15" spans="1:15" s="94" customFormat="1" ht="24" thickBot="1" x14ac:dyDescent="0.6">
      <c r="A15" s="92"/>
      <c r="B15" s="96" t="s">
        <v>135</v>
      </c>
    </row>
    <row r="16" spans="1:15" s="94" customFormat="1" x14ac:dyDescent="0.35">
      <c r="B16" s="294"/>
      <c r="C16" s="295"/>
      <c r="D16" s="804"/>
      <c r="E16" s="805" t="s">
        <v>5413</v>
      </c>
      <c r="F16" s="805" t="s">
        <v>5414</v>
      </c>
      <c r="G16" s="805" t="s">
        <v>5415</v>
      </c>
      <c r="H16" s="805" t="s">
        <v>5416</v>
      </c>
      <c r="I16" s="805" t="s">
        <v>5417</v>
      </c>
      <c r="J16" s="806" t="s">
        <v>5418</v>
      </c>
    </row>
    <row r="17" spans="2:16" s="94" customFormat="1" x14ac:dyDescent="0.35">
      <c r="B17" s="134"/>
      <c r="C17" s="135"/>
      <c r="D17" s="626" t="s">
        <v>5419</v>
      </c>
      <c r="E17" s="787">
        <v>5</v>
      </c>
      <c r="F17" s="788">
        <v>1</v>
      </c>
      <c r="G17" s="788"/>
      <c r="H17" s="789"/>
      <c r="I17" s="789"/>
      <c r="J17" s="807"/>
    </row>
    <row r="18" spans="2:16" s="94" customFormat="1" ht="28.15" customHeight="1" x14ac:dyDescent="0.55000000000000004">
      <c r="B18" s="808" t="s">
        <v>5420</v>
      </c>
      <c r="C18" s="809"/>
      <c r="D18" s="810"/>
      <c r="E18" s="811"/>
      <c r="F18" s="811"/>
      <c r="G18" s="811"/>
      <c r="H18" s="811"/>
      <c r="I18" s="811"/>
      <c r="J18" s="812"/>
    </row>
    <row r="19" spans="2:16" s="94" customFormat="1" ht="14.25" customHeight="1" x14ac:dyDescent="0.35">
      <c r="B19" s="813"/>
      <c r="C19" s="814"/>
      <c r="D19" s="626" t="s">
        <v>5421</v>
      </c>
      <c r="E19" s="790">
        <v>150</v>
      </c>
      <c r="F19" s="791"/>
      <c r="G19" s="791"/>
      <c r="H19" s="792"/>
      <c r="I19" s="792"/>
      <c r="J19" s="815"/>
    </row>
    <row r="20" spans="2:16" s="94" customFormat="1" ht="14.5" customHeight="1" x14ac:dyDescent="0.35">
      <c r="B20" s="813"/>
      <c r="C20" s="814"/>
      <c r="D20" s="626" t="s">
        <v>5422</v>
      </c>
      <c r="E20" s="793" t="s">
        <v>5423</v>
      </c>
      <c r="F20" s="794"/>
      <c r="G20" s="794"/>
      <c r="H20" s="795"/>
      <c r="I20" s="795"/>
      <c r="J20" s="816"/>
      <c r="P20" s="581"/>
    </row>
    <row r="21" spans="2:16" s="94" customFormat="1" ht="14.5" customHeight="1" x14ac:dyDescent="0.35">
      <c r="B21" s="813"/>
      <c r="C21" s="814"/>
      <c r="D21" s="626" t="s">
        <v>5424</v>
      </c>
      <c r="E21" s="793" t="s">
        <v>5425</v>
      </c>
      <c r="F21" s="794"/>
      <c r="G21" s="794"/>
      <c r="H21" s="795"/>
      <c r="I21" s="795"/>
      <c r="J21" s="816"/>
      <c r="N21" s="581"/>
    </row>
    <row r="22" spans="2:16" s="94" customFormat="1" ht="16.5" x14ac:dyDescent="0.35">
      <c r="B22" s="134"/>
      <c r="C22" s="135"/>
      <c r="D22" s="817" t="s">
        <v>3571</v>
      </c>
      <c r="E22" s="354">
        <f t="shared" ref="E22:J22" si="0">IFERROR(IF(E$19&gt;0,VLOOKUP(E$97,$B$51:$D$68,3,0)*E$19,0),0)</f>
        <v>10.623661812080536</v>
      </c>
      <c r="F22" s="796">
        <f t="shared" si="0"/>
        <v>0</v>
      </c>
      <c r="G22" s="796">
        <f t="shared" si="0"/>
        <v>0</v>
      </c>
      <c r="H22" s="353">
        <f t="shared" si="0"/>
        <v>0</v>
      </c>
      <c r="I22" s="353">
        <f t="shared" si="0"/>
        <v>0</v>
      </c>
      <c r="J22" s="818">
        <f t="shared" si="0"/>
        <v>0</v>
      </c>
      <c r="M22" s="449"/>
    </row>
    <row r="23" spans="2:16" s="94" customFormat="1" ht="23.5" customHeight="1" outlineLevel="1" x14ac:dyDescent="0.55000000000000004">
      <c r="B23" s="808" t="s">
        <v>5426</v>
      </c>
      <c r="C23" s="809"/>
      <c r="D23" s="810"/>
      <c r="E23" s="811"/>
      <c r="F23" s="811"/>
      <c r="G23" s="811"/>
      <c r="H23" s="811"/>
      <c r="I23" s="811"/>
      <c r="J23" s="812"/>
      <c r="M23" s="449"/>
      <c r="N23" s="449"/>
    </row>
    <row r="24" spans="2:16" s="94" customFormat="1" ht="14.5" customHeight="1" outlineLevel="1" x14ac:dyDescent="0.35">
      <c r="B24" s="813"/>
      <c r="C24" s="814"/>
      <c r="D24" s="622"/>
      <c r="E24" s="1144"/>
      <c r="F24" s="1145"/>
      <c r="G24" s="1145"/>
      <c r="H24" s="1146"/>
      <c r="I24" s="1146"/>
      <c r="J24" s="1143"/>
      <c r="M24" s="449"/>
    </row>
    <row r="25" spans="2:16" s="94" customFormat="1" ht="14.5" customHeight="1" outlineLevel="1" x14ac:dyDescent="0.35">
      <c r="B25" s="813"/>
      <c r="C25" s="814"/>
      <c r="D25" s="626" t="s">
        <v>5421</v>
      </c>
      <c r="E25" s="1144"/>
      <c r="F25" s="1145"/>
      <c r="G25" s="1145"/>
      <c r="H25" s="1146"/>
      <c r="I25" s="1146"/>
      <c r="J25" s="1143"/>
      <c r="M25" s="449"/>
    </row>
    <row r="26" spans="2:16" s="94" customFormat="1" ht="14.5" customHeight="1" outlineLevel="1" x14ac:dyDescent="0.35">
      <c r="B26" s="813"/>
      <c r="C26" s="814"/>
      <c r="D26" s="817" t="s">
        <v>3571</v>
      </c>
      <c r="E26" s="354">
        <f t="shared" ref="E26:J26" si="1">IF(E$24&gt;0,$D$70*E$24*E$17,0)</f>
        <v>0</v>
      </c>
      <c r="F26" s="796">
        <f t="shared" si="1"/>
        <v>0</v>
      </c>
      <c r="G26" s="796">
        <f t="shared" si="1"/>
        <v>0</v>
      </c>
      <c r="H26" s="353">
        <f t="shared" si="1"/>
        <v>0</v>
      </c>
      <c r="I26" s="353">
        <f t="shared" si="1"/>
        <v>0</v>
      </c>
      <c r="J26" s="819">
        <f t="shared" si="1"/>
        <v>0</v>
      </c>
      <c r="M26" s="449"/>
    </row>
    <row r="27" spans="2:16" s="94" customFormat="1" ht="28.15" customHeight="1" x14ac:dyDescent="0.55000000000000004">
      <c r="B27" s="808" t="s">
        <v>5427</v>
      </c>
      <c r="C27" s="809"/>
      <c r="D27" s="810"/>
      <c r="E27" s="811"/>
      <c r="F27" s="811"/>
      <c r="G27" s="811"/>
      <c r="H27" s="811"/>
      <c r="I27" s="811"/>
      <c r="J27" s="812"/>
      <c r="M27" s="449"/>
      <c r="N27" s="449"/>
    </row>
    <row r="28" spans="2:16" s="94" customFormat="1" ht="14.5" customHeight="1" x14ac:dyDescent="0.35">
      <c r="B28" s="813"/>
      <c r="C28" s="814"/>
      <c r="D28" s="626" t="s">
        <v>5421</v>
      </c>
      <c r="E28" s="790">
        <v>400</v>
      </c>
      <c r="F28" s="791"/>
      <c r="G28" s="791"/>
      <c r="H28" s="792"/>
      <c r="I28" s="792"/>
      <c r="J28" s="815"/>
      <c r="M28" s="449"/>
    </row>
    <row r="29" spans="2:16" s="94" customFormat="1" ht="14.5" customHeight="1" x14ac:dyDescent="0.35">
      <c r="B29" s="813"/>
      <c r="C29" s="814"/>
      <c r="D29" s="626" t="s">
        <v>5428</v>
      </c>
      <c r="E29" s="793" t="s">
        <v>5429</v>
      </c>
      <c r="F29" s="794"/>
      <c r="G29" s="794"/>
      <c r="H29" s="795"/>
      <c r="I29" s="795"/>
      <c r="J29" s="816"/>
    </row>
    <row r="30" spans="2:16" s="94" customFormat="1" ht="14.5" customHeight="1" x14ac:dyDescent="0.35">
      <c r="B30" s="134"/>
      <c r="C30" s="135"/>
      <c r="D30" s="817" t="s">
        <v>3571</v>
      </c>
      <c r="E30" s="354">
        <f t="shared" ref="E30:J30" si="2">IFERROR(IF(E$28&gt;0,VLOOKUP(E$98,$B$73:$D$75,3,0)*E$28*E$17,0),0)</f>
        <v>616.06575570469795</v>
      </c>
      <c r="F30" s="796">
        <f t="shared" si="2"/>
        <v>0</v>
      </c>
      <c r="G30" s="796">
        <f t="shared" si="2"/>
        <v>0</v>
      </c>
      <c r="H30" s="353">
        <f t="shared" si="2"/>
        <v>0</v>
      </c>
      <c r="I30" s="353">
        <f t="shared" si="2"/>
        <v>0</v>
      </c>
      <c r="J30" s="818">
        <f t="shared" si="2"/>
        <v>0</v>
      </c>
    </row>
    <row r="31" spans="2:16" s="94" customFormat="1" ht="28.15" customHeight="1" x14ac:dyDescent="0.55000000000000004">
      <c r="B31" s="808" t="s">
        <v>5430</v>
      </c>
      <c r="C31" s="809"/>
      <c r="D31" s="810"/>
      <c r="E31" s="811"/>
      <c r="F31" s="811"/>
      <c r="G31" s="811"/>
      <c r="H31" s="811"/>
      <c r="I31" s="811"/>
      <c r="J31" s="812"/>
    </row>
    <row r="32" spans="2:16" s="94" customFormat="1" ht="14.5" customHeight="1" x14ac:dyDescent="0.35">
      <c r="B32" s="813"/>
      <c r="C32" s="814"/>
      <c r="D32" s="626" t="s">
        <v>5421</v>
      </c>
      <c r="E32" s="790"/>
      <c r="F32" s="791">
        <v>5000</v>
      </c>
      <c r="G32" s="791"/>
      <c r="H32" s="792"/>
      <c r="I32" s="792"/>
      <c r="J32" s="815"/>
    </row>
    <row r="33" spans="2:14" s="94" customFormat="1" ht="14.5" customHeight="1" x14ac:dyDescent="0.35">
      <c r="B33" s="813"/>
      <c r="C33" s="814"/>
      <c r="D33" s="626" t="s">
        <v>5428</v>
      </c>
      <c r="E33" s="793"/>
      <c r="F33" s="794"/>
      <c r="G33" s="794"/>
      <c r="H33" s="795"/>
      <c r="I33" s="795"/>
      <c r="J33" s="816"/>
    </row>
    <row r="34" spans="2:14" s="94" customFormat="1" ht="14.5" customHeight="1" x14ac:dyDescent="0.35">
      <c r="B34" s="134"/>
      <c r="C34" s="135"/>
      <c r="D34" s="817" t="s">
        <v>3571</v>
      </c>
      <c r="E34" s="354">
        <f t="shared" ref="E34:J34" si="3">IFERROR(IF(E$32&gt;0,VLOOKUP(E$99,$B$76:$D$80,3,0)*E$32*E$17,0),0)</f>
        <v>0</v>
      </c>
      <c r="F34" s="796">
        <f t="shared" si="3"/>
        <v>0</v>
      </c>
      <c r="G34" s="796">
        <f t="shared" si="3"/>
        <v>0</v>
      </c>
      <c r="H34" s="353">
        <f t="shared" si="3"/>
        <v>0</v>
      </c>
      <c r="I34" s="353">
        <f t="shared" si="3"/>
        <v>0</v>
      </c>
      <c r="J34" s="818">
        <f t="shared" si="3"/>
        <v>0</v>
      </c>
    </row>
    <row r="35" spans="2:14" s="94" customFormat="1" ht="23.5" hidden="1" customHeight="1" outlineLevel="1" x14ac:dyDescent="0.55000000000000004">
      <c r="B35" s="808" t="s">
        <v>5431</v>
      </c>
      <c r="C35" s="809"/>
      <c r="D35" s="810"/>
      <c r="E35" s="811"/>
      <c r="F35" s="811"/>
      <c r="G35" s="811"/>
      <c r="H35" s="811"/>
      <c r="I35" s="811"/>
      <c r="J35" s="812"/>
    </row>
    <row r="36" spans="2:14" s="94" customFormat="1" ht="14.5" hidden="1" customHeight="1" outlineLevel="1" x14ac:dyDescent="0.35">
      <c r="B36" s="813"/>
      <c r="C36" s="814"/>
      <c r="D36" s="626" t="s">
        <v>5421</v>
      </c>
      <c r="E36" s="790"/>
      <c r="F36" s="791"/>
      <c r="G36" s="791"/>
      <c r="H36" s="792"/>
      <c r="I36" s="792"/>
      <c r="J36" s="820"/>
    </row>
    <row r="37" spans="2:14" s="94" customFormat="1" ht="14.5" hidden="1" customHeight="1" outlineLevel="1" x14ac:dyDescent="0.35">
      <c r="B37" s="813"/>
      <c r="C37" s="814"/>
      <c r="D37" s="626" t="s">
        <v>5432</v>
      </c>
      <c r="E37" s="793" t="s">
        <v>5433</v>
      </c>
      <c r="F37" s="794"/>
      <c r="G37" s="794"/>
      <c r="H37" s="795"/>
      <c r="I37" s="795"/>
      <c r="J37" s="821"/>
    </row>
    <row r="38" spans="2:14" s="94" customFormat="1" ht="16.5" hidden="1" customHeight="1" outlineLevel="1" x14ac:dyDescent="0.35">
      <c r="B38" s="134"/>
      <c r="C38" s="135"/>
      <c r="D38" s="817" t="s">
        <v>3571</v>
      </c>
      <c r="E38" s="354">
        <f t="shared" ref="E38:J38" si="4">IFERROR(IF(E$36&gt;0,IF(E$37="Mit",$D$71*E$36*E$17,$D$72*E$36*E$17),0),0)</f>
        <v>0</v>
      </c>
      <c r="F38" s="796">
        <f t="shared" si="4"/>
        <v>0</v>
      </c>
      <c r="G38" s="796">
        <f t="shared" si="4"/>
        <v>0</v>
      </c>
      <c r="H38" s="353">
        <f t="shared" si="4"/>
        <v>0</v>
      </c>
      <c r="I38" s="353">
        <f t="shared" si="4"/>
        <v>0</v>
      </c>
      <c r="J38" s="819">
        <f t="shared" si="4"/>
        <v>0</v>
      </c>
      <c r="N38" s="277"/>
    </row>
    <row r="39" spans="2:14" s="94" customFormat="1" ht="23.5" hidden="1" customHeight="1" outlineLevel="1" x14ac:dyDescent="0.55000000000000004">
      <c r="B39" s="808" t="s">
        <v>5434</v>
      </c>
      <c r="C39" s="809"/>
      <c r="D39" s="810"/>
      <c r="E39" s="811"/>
      <c r="F39" s="811"/>
      <c r="G39" s="811"/>
      <c r="H39" s="811"/>
      <c r="I39" s="811"/>
      <c r="J39" s="812"/>
    </row>
    <row r="40" spans="2:14" s="94" customFormat="1" ht="14.5" hidden="1" customHeight="1" outlineLevel="1" x14ac:dyDescent="0.35">
      <c r="B40" s="813"/>
      <c r="C40" s="814"/>
      <c r="D40" s="622"/>
      <c r="E40" s="1144"/>
      <c r="F40" s="1145"/>
      <c r="G40" s="1145"/>
      <c r="H40" s="1146"/>
      <c r="I40" s="1146"/>
      <c r="J40" s="1143"/>
    </row>
    <row r="41" spans="2:14" s="94" customFormat="1" ht="14.5" hidden="1" customHeight="1" outlineLevel="1" x14ac:dyDescent="0.35">
      <c r="B41" s="813"/>
      <c r="C41" s="814"/>
      <c r="D41" s="626" t="s">
        <v>5421</v>
      </c>
      <c r="E41" s="1144"/>
      <c r="F41" s="1145"/>
      <c r="G41" s="1145"/>
      <c r="H41" s="1146"/>
      <c r="I41" s="1146"/>
      <c r="J41" s="1143"/>
    </row>
    <row r="42" spans="2:14" s="94" customFormat="1" ht="14.5" hidden="1" customHeight="1" outlineLevel="1" x14ac:dyDescent="0.35">
      <c r="B42" s="813"/>
      <c r="C42" s="814"/>
      <c r="D42" s="817" t="s">
        <v>3571</v>
      </c>
      <c r="E42" s="354">
        <f t="shared" ref="E42:J42" si="5">IF(E$40&gt;0,$D$69*E$40*E$17,0)</f>
        <v>0</v>
      </c>
      <c r="F42" s="796">
        <f t="shared" si="5"/>
        <v>0</v>
      </c>
      <c r="G42" s="796">
        <f t="shared" si="5"/>
        <v>0</v>
      </c>
      <c r="H42" s="353">
        <f t="shared" si="5"/>
        <v>0</v>
      </c>
      <c r="I42" s="353">
        <f t="shared" si="5"/>
        <v>0</v>
      </c>
      <c r="J42" s="819">
        <f t="shared" si="5"/>
        <v>0</v>
      </c>
    </row>
    <row r="43" spans="2:14" s="94" customFormat="1" ht="28.4" customHeight="1" collapsed="1" x14ac:dyDescent="0.55000000000000004">
      <c r="B43" s="808" t="s">
        <v>5435</v>
      </c>
      <c r="C43" s="809"/>
      <c r="D43" s="822"/>
      <c r="E43" s="823"/>
      <c r="F43" s="823"/>
      <c r="G43" s="823"/>
      <c r="H43" s="823"/>
      <c r="I43" s="823"/>
      <c r="J43" s="824"/>
    </row>
    <row r="44" spans="2:14" s="94" customFormat="1" ht="14.5" customHeight="1" x14ac:dyDescent="0.35">
      <c r="B44" s="813"/>
      <c r="C44" s="814"/>
      <c r="D44" s="626" t="s">
        <v>5436</v>
      </c>
      <c r="E44" s="790">
        <v>4</v>
      </c>
      <c r="F44" s="791"/>
      <c r="G44" s="791"/>
      <c r="H44" s="792"/>
      <c r="I44" s="792"/>
      <c r="J44" s="815"/>
    </row>
    <row r="45" spans="2:14" s="94" customFormat="1" ht="14.5" customHeight="1" x14ac:dyDescent="0.35">
      <c r="B45" s="813"/>
      <c r="C45" s="814"/>
      <c r="D45" s="626" t="s">
        <v>5437</v>
      </c>
      <c r="E45" s="793" t="s">
        <v>5438</v>
      </c>
      <c r="F45" s="794"/>
      <c r="G45" s="794"/>
      <c r="H45" s="795"/>
      <c r="I45" s="795"/>
      <c r="J45" s="816"/>
    </row>
    <row r="46" spans="2:14" s="94" customFormat="1" ht="14.5" customHeight="1" thickBot="1" x14ac:dyDescent="0.4">
      <c r="B46" s="825"/>
      <c r="C46" s="826"/>
      <c r="D46" s="827" t="s">
        <v>3571</v>
      </c>
      <c r="E46" s="356">
        <f t="shared" ref="E46:J46" si="6">IFERROR(VLOOKUP(E$45,$M$51:$N$89,2,0)*E$44*E$17,0)</f>
        <v>264</v>
      </c>
      <c r="F46" s="828">
        <f t="shared" si="6"/>
        <v>0</v>
      </c>
      <c r="G46" s="828">
        <f t="shared" si="6"/>
        <v>0</v>
      </c>
      <c r="H46" s="355">
        <f t="shared" si="6"/>
        <v>0</v>
      </c>
      <c r="I46" s="355">
        <f t="shared" si="6"/>
        <v>0</v>
      </c>
      <c r="J46" s="829">
        <f t="shared" si="6"/>
        <v>0</v>
      </c>
    </row>
    <row r="47" spans="2:14" s="640" customFormat="1" ht="20.5" x14ac:dyDescent="0.55000000000000004">
      <c r="D47" s="641" t="s">
        <v>5439</v>
      </c>
      <c r="E47" s="797">
        <f t="shared" ref="E47:J47" si="7">(E22+E26+E30+E34+E38+E42+E46)/1000</f>
        <v>0.89068941751677844</v>
      </c>
      <c r="F47" s="797">
        <f t="shared" si="7"/>
        <v>0</v>
      </c>
      <c r="G47" s="797">
        <f t="shared" si="7"/>
        <v>0</v>
      </c>
      <c r="H47" s="797">
        <f t="shared" si="7"/>
        <v>0</v>
      </c>
      <c r="I47" s="797">
        <f t="shared" si="7"/>
        <v>0</v>
      </c>
      <c r="J47" s="797">
        <f t="shared" si="7"/>
        <v>0</v>
      </c>
    </row>
    <row r="48" spans="2:14" s="94" customFormat="1" ht="28.5" customHeight="1" x14ac:dyDescent="0.65">
      <c r="B48" s="798"/>
      <c r="C48" s="798"/>
      <c r="D48" s="798"/>
      <c r="E48" s="798"/>
      <c r="F48" s="798"/>
      <c r="G48" s="798"/>
      <c r="H48" s="798"/>
      <c r="I48" s="799"/>
      <c r="J48" s="799"/>
    </row>
    <row r="49" spans="1:17" s="94" customFormat="1" ht="21.5" thickBot="1" x14ac:dyDescent="0.55000000000000004">
      <c r="A49" s="92" t="s">
        <v>118</v>
      </c>
      <c r="B49" s="93" t="s">
        <v>158</v>
      </c>
    </row>
    <row r="50" spans="1:17" s="94" customFormat="1" ht="16" customHeight="1" outlineLevel="1" x14ac:dyDescent="0.35">
      <c r="B50" s="324" t="s">
        <v>3511</v>
      </c>
      <c r="C50" s="118"/>
      <c r="D50" s="118" t="s">
        <v>52</v>
      </c>
      <c r="E50" s="118" t="s">
        <v>53</v>
      </c>
      <c r="F50" s="118" t="s">
        <v>5440</v>
      </c>
      <c r="G50" s="118" t="s">
        <v>54</v>
      </c>
      <c r="H50" s="118" t="s">
        <v>5441</v>
      </c>
      <c r="I50" s="1131" t="s">
        <v>54</v>
      </c>
      <c r="J50" s="1152"/>
      <c r="L50" s="465" t="s">
        <v>3511</v>
      </c>
      <c r="M50" s="118" t="s">
        <v>5442</v>
      </c>
      <c r="N50" s="466" t="s">
        <v>52</v>
      </c>
      <c r="O50" s="118" t="s">
        <v>53</v>
      </c>
      <c r="P50" s="118" t="s">
        <v>54</v>
      </c>
      <c r="Q50" s="119"/>
    </row>
    <row r="51" spans="1:17" s="94" customFormat="1" ht="16" customHeight="1" outlineLevel="1" x14ac:dyDescent="0.45">
      <c r="B51" s="1147" t="s">
        <v>193</v>
      </c>
      <c r="C51" s="1148"/>
      <c r="D51" s="140">
        <f>F51+H51</f>
        <v>0.17986853422818791</v>
      </c>
      <c r="E51" s="135" t="s">
        <v>194</v>
      </c>
      <c r="F51" s="147">
        <v>0.14079853422818792</v>
      </c>
      <c r="G51" s="135" t="s">
        <v>195</v>
      </c>
      <c r="H51" s="147">
        <v>3.9070000000000001E-2</v>
      </c>
      <c r="I51" s="1148" t="s">
        <v>3541</v>
      </c>
      <c r="J51" s="1151"/>
      <c r="L51" s="1149" t="s">
        <v>5443</v>
      </c>
      <c r="M51" s="135" t="s">
        <v>5444</v>
      </c>
      <c r="N51" s="803">
        <v>44.2</v>
      </c>
      <c r="O51" s="135" t="s">
        <v>5445</v>
      </c>
      <c r="P51" s="135" t="s">
        <v>5446</v>
      </c>
      <c r="Q51" s="251"/>
    </row>
    <row r="52" spans="1:17" s="94" customFormat="1" ht="16.5" outlineLevel="1" x14ac:dyDescent="0.45">
      <c r="B52" s="1147" t="s">
        <v>196</v>
      </c>
      <c r="C52" s="1148"/>
      <c r="D52" s="140">
        <f t="shared" ref="D52:D80" si="8">F52+H52</f>
        <v>0.17322644888053693</v>
      </c>
      <c r="E52" s="135" t="s">
        <v>194</v>
      </c>
      <c r="F52" s="147">
        <v>0.13930644888053692</v>
      </c>
      <c r="G52" s="135" t="s">
        <v>195</v>
      </c>
      <c r="H52" s="147">
        <v>3.3919999999999999E-2</v>
      </c>
      <c r="I52" s="1148" t="s">
        <v>3541</v>
      </c>
      <c r="J52" s="1151"/>
      <c r="L52" s="1149"/>
      <c r="M52" s="135" t="s">
        <v>5447</v>
      </c>
      <c r="N52" s="803">
        <v>35</v>
      </c>
      <c r="O52" s="135" t="s">
        <v>5445</v>
      </c>
      <c r="P52" s="135" t="s">
        <v>5446</v>
      </c>
      <c r="Q52" s="251"/>
    </row>
    <row r="53" spans="1:17" s="94" customFormat="1" ht="16.5" outlineLevel="1" x14ac:dyDescent="0.45">
      <c r="B53" s="1147" t="s">
        <v>197</v>
      </c>
      <c r="C53" s="1148"/>
      <c r="D53" s="140">
        <f t="shared" si="8"/>
        <v>0.21093419731543628</v>
      </c>
      <c r="E53" s="135" t="s">
        <v>194</v>
      </c>
      <c r="F53" s="147">
        <v>0.17504419731543627</v>
      </c>
      <c r="G53" s="135" t="s">
        <v>195</v>
      </c>
      <c r="H53" s="147">
        <v>3.5889999999999998E-2</v>
      </c>
      <c r="I53" s="1148" t="s">
        <v>3541</v>
      </c>
      <c r="J53" s="1151"/>
      <c r="L53" s="1149"/>
      <c r="M53" s="135" t="s">
        <v>5448</v>
      </c>
      <c r="N53" s="803">
        <v>12.2</v>
      </c>
      <c r="O53" s="135" t="s">
        <v>5445</v>
      </c>
      <c r="P53" s="135" t="s">
        <v>5446</v>
      </c>
      <c r="Q53" s="251"/>
    </row>
    <row r="54" spans="1:17" s="94" customFormat="1" ht="16.5" outlineLevel="1" x14ac:dyDescent="0.45">
      <c r="B54" s="1147" t="s">
        <v>198</v>
      </c>
      <c r="C54" s="1148"/>
      <c r="D54" s="140">
        <f t="shared" si="8"/>
        <v>0.22043059731543624</v>
      </c>
      <c r="E54" s="135" t="s">
        <v>194</v>
      </c>
      <c r="F54" s="147">
        <v>0.19704059731543624</v>
      </c>
      <c r="G54" s="135" t="s">
        <v>195</v>
      </c>
      <c r="H54" s="147">
        <v>2.3390000000000001E-2</v>
      </c>
      <c r="I54" s="1148" t="s">
        <v>3541</v>
      </c>
      <c r="J54" s="1151"/>
      <c r="L54" s="1149"/>
      <c r="M54" s="135" t="s">
        <v>5449</v>
      </c>
      <c r="N54" s="803">
        <v>8.6999999999999993</v>
      </c>
      <c r="O54" s="135" t="s">
        <v>5445</v>
      </c>
      <c r="P54" s="135" t="s">
        <v>5446</v>
      </c>
      <c r="Q54" s="251"/>
    </row>
    <row r="55" spans="1:17" s="94" customFormat="1" ht="16.5" outlineLevel="1" x14ac:dyDescent="0.45">
      <c r="B55" s="1147" t="s">
        <v>199</v>
      </c>
      <c r="C55" s="1148"/>
      <c r="D55" s="140">
        <f t="shared" si="8"/>
        <v>0.12751999999999999</v>
      </c>
      <c r="E55" s="135" t="s">
        <v>194</v>
      </c>
      <c r="F55" s="147">
        <v>0.10049</v>
      </c>
      <c r="G55" s="135" t="s">
        <v>195</v>
      </c>
      <c r="H55" s="147">
        <v>2.7029999999999998E-2</v>
      </c>
      <c r="I55" s="1148" t="s">
        <v>3541</v>
      </c>
      <c r="J55" s="1151"/>
      <c r="L55" s="1149"/>
      <c r="M55" s="135" t="s">
        <v>5450</v>
      </c>
      <c r="N55" s="803">
        <v>7.4</v>
      </c>
      <c r="O55" s="135" t="s">
        <v>5445</v>
      </c>
      <c r="P55" s="135" t="s">
        <v>5446</v>
      </c>
      <c r="Q55" s="251"/>
    </row>
    <row r="56" spans="1:17" s="94" customFormat="1" ht="16.5" outlineLevel="1" x14ac:dyDescent="0.45">
      <c r="B56" s="1147" t="s">
        <v>200</v>
      </c>
      <c r="C56" s="1148"/>
      <c r="D56" s="140">
        <f t="shared" si="8"/>
        <v>5.8928285906040274E-2</v>
      </c>
      <c r="E56" s="135" t="s">
        <v>194</v>
      </c>
      <c r="F56" s="147">
        <v>4.8228285906040273E-2</v>
      </c>
      <c r="G56" s="135" t="s">
        <v>195</v>
      </c>
      <c r="H56" s="147">
        <v>1.0699999999999999E-2</v>
      </c>
      <c r="I56" s="1148" t="s">
        <v>3541</v>
      </c>
      <c r="J56" s="1151"/>
      <c r="L56" s="1149"/>
      <c r="M56" s="135" t="s">
        <v>5451</v>
      </c>
      <c r="N56" s="803">
        <v>27.6</v>
      </c>
      <c r="O56" s="135" t="s">
        <v>5445</v>
      </c>
      <c r="P56" s="135" t="s">
        <v>5446</v>
      </c>
      <c r="Q56" s="251"/>
    </row>
    <row r="57" spans="1:17" s="94" customFormat="1" ht="16.5" outlineLevel="1" x14ac:dyDescent="0.45">
      <c r="B57" s="1147" t="s">
        <v>201</v>
      </c>
      <c r="C57" s="1148"/>
      <c r="D57" s="140">
        <f t="shared" si="8"/>
        <v>0.22767853422818793</v>
      </c>
      <c r="E57" s="135" t="s">
        <v>194</v>
      </c>
      <c r="F57" s="147">
        <v>0.17818853422818792</v>
      </c>
      <c r="G57" s="135" t="s">
        <v>195</v>
      </c>
      <c r="H57" s="147">
        <v>4.9489999999999999E-2</v>
      </c>
      <c r="I57" s="1148" t="s">
        <v>3541</v>
      </c>
      <c r="J57" s="1151"/>
      <c r="L57" s="1149"/>
      <c r="M57" s="135" t="s">
        <v>5452</v>
      </c>
      <c r="N57" s="803">
        <v>53.5</v>
      </c>
      <c r="O57" s="135" t="s">
        <v>5445</v>
      </c>
      <c r="P57" s="135" t="s">
        <v>5446</v>
      </c>
      <c r="Q57" s="251"/>
    </row>
    <row r="58" spans="1:17" s="94" customFormat="1" ht="16.5" outlineLevel="1" x14ac:dyDescent="0.45">
      <c r="B58" s="1147" t="s">
        <v>146</v>
      </c>
      <c r="C58" s="1148"/>
      <c r="D58" s="140">
        <f t="shared" si="8"/>
        <v>0.2079464488805369</v>
      </c>
      <c r="E58" s="135" t="s">
        <v>194</v>
      </c>
      <c r="F58" s="147">
        <v>0.16715644888053691</v>
      </c>
      <c r="G58" s="135" t="s">
        <v>195</v>
      </c>
      <c r="H58" s="147">
        <v>4.079E-2</v>
      </c>
      <c r="I58" s="1148" t="s">
        <v>3541</v>
      </c>
      <c r="J58" s="1151"/>
      <c r="L58" s="1149"/>
      <c r="M58" s="135" t="s">
        <v>5453</v>
      </c>
      <c r="N58" s="803">
        <v>14.7</v>
      </c>
      <c r="O58" s="135" t="s">
        <v>5445</v>
      </c>
      <c r="P58" s="135" t="s">
        <v>5446</v>
      </c>
      <c r="Q58" s="251"/>
    </row>
    <row r="59" spans="1:17" s="94" customFormat="1" ht="16.5" outlineLevel="1" x14ac:dyDescent="0.45">
      <c r="B59" s="1147" t="s">
        <v>202</v>
      </c>
      <c r="C59" s="1148"/>
      <c r="D59" s="140">
        <f t="shared" si="8"/>
        <v>0.18866419731543627</v>
      </c>
      <c r="E59" s="135" t="s">
        <v>194</v>
      </c>
      <c r="F59" s="147">
        <v>0.15660419731543626</v>
      </c>
      <c r="G59" s="135" t="s">
        <v>195</v>
      </c>
      <c r="H59" s="147">
        <v>3.2059999999999998E-2</v>
      </c>
      <c r="I59" s="1148" t="s">
        <v>3541</v>
      </c>
      <c r="J59" s="1151"/>
      <c r="L59" s="1149"/>
      <c r="M59" s="135" t="s">
        <v>5454</v>
      </c>
      <c r="N59" s="803">
        <v>4.7</v>
      </c>
      <c r="O59" s="135" t="s">
        <v>5445</v>
      </c>
      <c r="P59" s="135" t="s">
        <v>5446</v>
      </c>
      <c r="Q59" s="251"/>
    </row>
    <row r="60" spans="1:17" s="94" customFormat="1" ht="16.5" outlineLevel="1" x14ac:dyDescent="0.45">
      <c r="B60" s="1147" t="s">
        <v>203</v>
      </c>
      <c r="C60" s="1148"/>
      <c r="D60" s="140">
        <f t="shared" si="8"/>
        <v>0.19697059731543626</v>
      </c>
      <c r="E60" s="135" t="s">
        <v>194</v>
      </c>
      <c r="F60" s="147">
        <v>0.17607059731543626</v>
      </c>
      <c r="G60" s="135" t="s">
        <v>195</v>
      </c>
      <c r="H60" s="147">
        <v>2.0899999999999998E-2</v>
      </c>
      <c r="I60" s="1148" t="s">
        <v>3541</v>
      </c>
      <c r="J60" s="1151"/>
      <c r="L60" s="1149"/>
      <c r="M60" s="135" t="s">
        <v>5438</v>
      </c>
      <c r="N60" s="803">
        <v>13.2</v>
      </c>
      <c r="O60" s="135" t="s">
        <v>5445</v>
      </c>
      <c r="P60" s="135" t="s">
        <v>5446</v>
      </c>
      <c r="Q60" s="251"/>
    </row>
    <row r="61" spans="1:17" s="94" customFormat="1" ht="16.5" outlineLevel="1" x14ac:dyDescent="0.45">
      <c r="B61" s="1147" t="s">
        <v>204</v>
      </c>
      <c r="C61" s="1148"/>
      <c r="D61" s="140">
        <f t="shared" si="8"/>
        <v>0.13734843624161072</v>
      </c>
      <c r="E61" s="135" t="s">
        <v>194</v>
      </c>
      <c r="F61" s="147">
        <v>0.10903843624161073</v>
      </c>
      <c r="G61" s="135" t="s">
        <v>195</v>
      </c>
      <c r="H61" s="147">
        <v>2.8309999999999998E-2</v>
      </c>
      <c r="I61" s="1148" t="s">
        <v>3541</v>
      </c>
      <c r="J61" s="1151"/>
      <c r="L61" s="1149"/>
      <c r="M61" s="135" t="s">
        <v>5455</v>
      </c>
      <c r="N61" s="803">
        <v>6.7</v>
      </c>
      <c r="O61" s="135" t="s">
        <v>5445</v>
      </c>
      <c r="P61" s="135" t="s">
        <v>5446</v>
      </c>
      <c r="Q61" s="251"/>
    </row>
    <row r="62" spans="1:17" s="94" customFormat="1" ht="16.5" outlineLevel="1" x14ac:dyDescent="0.45">
      <c r="B62" s="1147" t="s">
        <v>205</v>
      </c>
      <c r="C62" s="1148"/>
      <c r="D62" s="140">
        <f t="shared" si="8"/>
        <v>6.4336348993288592E-2</v>
      </c>
      <c r="E62" s="135" t="s">
        <v>194</v>
      </c>
      <c r="F62" s="147">
        <v>5.2666348993288592E-2</v>
      </c>
      <c r="G62" s="135" t="s">
        <v>195</v>
      </c>
      <c r="H62" s="147">
        <v>1.167E-2</v>
      </c>
      <c r="I62" s="1148" t="s">
        <v>3541</v>
      </c>
      <c r="J62" s="1151"/>
      <c r="L62" s="1149"/>
      <c r="M62" s="135" t="s">
        <v>5456</v>
      </c>
      <c r="N62" s="803">
        <v>51.5</v>
      </c>
      <c r="O62" s="135" t="s">
        <v>5445</v>
      </c>
      <c r="P62" s="135" t="s">
        <v>5446</v>
      </c>
      <c r="Q62" s="251"/>
    </row>
    <row r="63" spans="1:17" s="94" customFormat="1" ht="16.5" outlineLevel="1" x14ac:dyDescent="0.45">
      <c r="B63" s="1147" t="s">
        <v>206</v>
      </c>
      <c r="C63" s="1148"/>
      <c r="D63" s="140">
        <f t="shared" si="8"/>
        <v>0.34795853422818795</v>
      </c>
      <c r="E63" s="135" t="s">
        <v>194</v>
      </c>
      <c r="F63" s="147">
        <v>0.27223853422818795</v>
      </c>
      <c r="G63" s="135" t="s">
        <v>195</v>
      </c>
      <c r="H63" s="147">
        <v>7.5719999999999996E-2</v>
      </c>
      <c r="I63" s="1148" t="s">
        <v>3541</v>
      </c>
      <c r="J63" s="1151"/>
      <c r="L63" s="1149"/>
      <c r="M63" s="135" t="s">
        <v>5457</v>
      </c>
      <c r="N63" s="803">
        <v>58.9</v>
      </c>
      <c r="O63" s="135" t="s">
        <v>5445</v>
      </c>
      <c r="P63" s="135" t="s">
        <v>5446</v>
      </c>
      <c r="Q63" s="251"/>
    </row>
    <row r="64" spans="1:17" s="94" customFormat="1" ht="16.5" outlineLevel="1" x14ac:dyDescent="0.45">
      <c r="B64" s="1147" t="s">
        <v>207</v>
      </c>
      <c r="C64" s="1148"/>
      <c r="D64" s="140">
        <f t="shared" si="8"/>
        <v>0.25958644888053695</v>
      </c>
      <c r="E64" s="135" t="s">
        <v>194</v>
      </c>
      <c r="F64" s="147">
        <v>0.20858644888053693</v>
      </c>
      <c r="G64" s="135" t="s">
        <v>195</v>
      </c>
      <c r="H64" s="147">
        <v>5.0999999999999997E-2</v>
      </c>
      <c r="I64" s="1148" t="s">
        <v>3541</v>
      </c>
      <c r="J64" s="1151"/>
      <c r="L64" s="1149"/>
      <c r="M64" s="135" t="s">
        <v>5458</v>
      </c>
      <c r="N64" s="803">
        <v>62.7</v>
      </c>
      <c r="O64" s="135" t="s">
        <v>5445</v>
      </c>
      <c r="P64" s="135" t="s">
        <v>5446</v>
      </c>
      <c r="Q64" s="251"/>
    </row>
    <row r="65" spans="2:17" s="94" customFormat="1" ht="16.5" outlineLevel="1" x14ac:dyDescent="0.45">
      <c r="B65" s="1147" t="s">
        <v>208</v>
      </c>
      <c r="C65" s="1148"/>
      <c r="D65" s="140">
        <f t="shared" si="8"/>
        <v>0.28749419731543624</v>
      </c>
      <c r="E65" s="135" t="s">
        <v>194</v>
      </c>
      <c r="F65" s="147">
        <v>0.23845419731543627</v>
      </c>
      <c r="G65" s="135" t="s">
        <v>195</v>
      </c>
      <c r="H65" s="147">
        <v>4.904E-2</v>
      </c>
      <c r="I65" s="1148" t="s">
        <v>3541</v>
      </c>
      <c r="J65" s="1151"/>
      <c r="L65" s="1149"/>
      <c r="M65" s="135" t="s">
        <v>5459</v>
      </c>
      <c r="N65" s="803">
        <v>14.3</v>
      </c>
      <c r="O65" s="135" t="s">
        <v>5445</v>
      </c>
      <c r="P65" s="135" t="s">
        <v>5446</v>
      </c>
      <c r="Q65" s="251"/>
    </row>
    <row r="66" spans="2:17" s="94" customFormat="1" ht="16.5" outlineLevel="1" x14ac:dyDescent="0.45">
      <c r="B66" s="1147" t="s">
        <v>209</v>
      </c>
      <c r="C66" s="1148"/>
      <c r="D66" s="140">
        <f t="shared" si="8"/>
        <v>0.30111059731543627</v>
      </c>
      <c r="E66" s="135" t="s">
        <v>194</v>
      </c>
      <c r="F66" s="147">
        <v>0.26914059731543627</v>
      </c>
      <c r="G66" s="135" t="s">
        <v>195</v>
      </c>
      <c r="H66" s="147">
        <v>3.1969999999999998E-2</v>
      </c>
      <c r="I66" s="1148" t="s">
        <v>3541</v>
      </c>
      <c r="J66" s="1151"/>
      <c r="L66" s="1149"/>
      <c r="M66" s="135" t="s">
        <v>5460</v>
      </c>
      <c r="N66" s="803">
        <v>39</v>
      </c>
      <c r="O66" s="135" t="s">
        <v>5445</v>
      </c>
      <c r="P66" s="135" t="s">
        <v>5446</v>
      </c>
      <c r="Q66" s="251"/>
    </row>
    <row r="67" spans="2:17" s="94" customFormat="1" ht="16.5" outlineLevel="1" x14ac:dyDescent="0.45">
      <c r="B67" s="1147" t="s">
        <v>210</v>
      </c>
      <c r="C67" s="1148"/>
      <c r="D67" s="140">
        <f t="shared" si="8"/>
        <v>0.1912758</v>
      </c>
      <c r="E67" s="135" t="s">
        <v>194</v>
      </c>
      <c r="F67" s="147">
        <v>0.15243580000000001</v>
      </c>
      <c r="G67" s="135" t="s">
        <v>195</v>
      </c>
      <c r="H67" s="147">
        <v>3.884E-2</v>
      </c>
      <c r="I67" s="1148" t="s">
        <v>3541</v>
      </c>
      <c r="J67" s="1151"/>
      <c r="L67" s="1149"/>
      <c r="M67" s="135" t="s">
        <v>5461</v>
      </c>
      <c r="N67" s="803">
        <v>68.900000000000006</v>
      </c>
      <c r="O67" s="135" t="s">
        <v>5445</v>
      </c>
      <c r="P67" s="135" t="s">
        <v>5446</v>
      </c>
      <c r="Q67" s="251"/>
    </row>
    <row r="68" spans="2:17" s="94" customFormat="1" ht="16.5" outlineLevel="1" x14ac:dyDescent="0.45">
      <c r="B68" s="1147" t="s">
        <v>211</v>
      </c>
      <c r="C68" s="1148"/>
      <c r="D68" s="140">
        <f t="shared" si="8"/>
        <v>7.0824412080536914E-2</v>
      </c>
      <c r="E68" s="135" t="s">
        <v>194</v>
      </c>
      <c r="F68" s="147">
        <v>5.7974412080536906E-2</v>
      </c>
      <c r="G68" s="135" t="s">
        <v>195</v>
      </c>
      <c r="H68" s="147">
        <v>1.285E-2</v>
      </c>
      <c r="I68" s="1148" t="s">
        <v>3541</v>
      </c>
      <c r="J68" s="1151"/>
      <c r="L68" s="1149"/>
      <c r="M68" s="135" t="s">
        <v>5462</v>
      </c>
      <c r="N68" s="803">
        <v>86.2</v>
      </c>
      <c r="O68" s="135" t="s">
        <v>5445</v>
      </c>
      <c r="P68" s="135" t="s">
        <v>5446</v>
      </c>
      <c r="Q68" s="251"/>
    </row>
    <row r="69" spans="2:17" s="94" customFormat="1" ht="16.5" outlineLevel="1" x14ac:dyDescent="0.45">
      <c r="B69" s="1147" t="s">
        <v>5434</v>
      </c>
      <c r="C69" s="1148"/>
      <c r="D69" s="140">
        <f t="shared" si="8"/>
        <v>3.3741401342281874E-2</v>
      </c>
      <c r="E69" s="135" t="s">
        <v>5463</v>
      </c>
      <c r="F69" s="147">
        <v>2.7181401342281877E-2</v>
      </c>
      <c r="G69" s="135" t="s">
        <v>195</v>
      </c>
      <c r="H69" s="147">
        <v>6.5599999999999999E-3</v>
      </c>
      <c r="I69" s="1148" t="s">
        <v>3541</v>
      </c>
      <c r="J69" s="1151"/>
      <c r="L69" s="1149"/>
      <c r="M69" s="135" t="s">
        <v>5464</v>
      </c>
      <c r="N69" s="803">
        <v>61.5</v>
      </c>
      <c r="O69" s="135" t="s">
        <v>5445</v>
      </c>
      <c r="P69" s="135" t="s">
        <v>5446</v>
      </c>
      <c r="Q69" s="251"/>
    </row>
    <row r="70" spans="2:17" s="94" customFormat="1" ht="16.5" outlineLevel="1" x14ac:dyDescent="0.45">
      <c r="B70" s="1147" t="s">
        <v>5426</v>
      </c>
      <c r="C70" s="1148"/>
      <c r="D70" s="140">
        <f t="shared" si="8"/>
        <v>4.4429137674049324E-2</v>
      </c>
      <c r="E70" s="135" t="s">
        <v>5463</v>
      </c>
      <c r="F70" s="147">
        <v>3.5462963758389261E-2</v>
      </c>
      <c r="G70" s="135" t="s">
        <v>195</v>
      </c>
      <c r="H70" s="147">
        <v>8.9661739156600591E-3</v>
      </c>
      <c r="I70" s="1148" t="s">
        <v>3541</v>
      </c>
      <c r="J70" s="1151"/>
      <c r="L70" s="1149"/>
      <c r="M70" s="135" t="s">
        <v>5465</v>
      </c>
      <c r="N70" s="803">
        <v>152.19999999999999</v>
      </c>
      <c r="O70" s="135" t="s">
        <v>5445</v>
      </c>
      <c r="P70" s="135" t="s">
        <v>5446</v>
      </c>
      <c r="Q70" s="251"/>
    </row>
    <row r="71" spans="2:17" s="94" customFormat="1" ht="16.5" outlineLevel="1" x14ac:dyDescent="0.45">
      <c r="B71" s="134" t="s">
        <v>5466</v>
      </c>
      <c r="C71" s="135"/>
      <c r="D71" s="140">
        <f t="shared" si="8"/>
        <v>0.15865316755798808</v>
      </c>
      <c r="E71" s="135" t="s">
        <v>5463</v>
      </c>
      <c r="F71" s="147">
        <v>0.12932887543624161</v>
      </c>
      <c r="G71" s="135" t="s">
        <v>5467</v>
      </c>
      <c r="H71" s="147">
        <v>2.9324292121746469E-2</v>
      </c>
      <c r="I71" s="1148" t="s">
        <v>5468</v>
      </c>
      <c r="J71" s="1151"/>
      <c r="L71" s="1149"/>
      <c r="M71" s="135" t="s">
        <v>5469</v>
      </c>
      <c r="N71" s="803">
        <v>19.3</v>
      </c>
      <c r="O71" s="135" t="s">
        <v>5445</v>
      </c>
      <c r="P71" s="135" t="s">
        <v>5446</v>
      </c>
      <c r="Q71" s="251"/>
    </row>
    <row r="72" spans="2:17" s="94" customFormat="1" ht="16.5" outlineLevel="1" x14ac:dyDescent="0.45">
      <c r="B72" s="1147" t="s">
        <v>5470</v>
      </c>
      <c r="C72" s="1148"/>
      <c r="D72" s="140">
        <f t="shared" si="8"/>
        <v>2.2953142878090575E-2</v>
      </c>
      <c r="E72" s="135" t="s">
        <v>5463</v>
      </c>
      <c r="F72" s="147">
        <v>1.8710813959731544E-2</v>
      </c>
      <c r="G72" s="135" t="s">
        <v>5467</v>
      </c>
      <c r="H72" s="147">
        <v>4.2423289183590313E-3</v>
      </c>
      <c r="I72" s="1148" t="s">
        <v>5468</v>
      </c>
      <c r="J72" s="1151"/>
      <c r="L72" s="1149"/>
      <c r="M72" s="135" t="s">
        <v>5471</v>
      </c>
      <c r="N72" s="803">
        <v>14.8</v>
      </c>
      <c r="O72" s="135" t="s">
        <v>5445</v>
      </c>
      <c r="P72" s="135" t="s">
        <v>5446</v>
      </c>
      <c r="Q72" s="251"/>
    </row>
    <row r="73" spans="2:17" s="94" customFormat="1" ht="16.5" outlineLevel="1" x14ac:dyDescent="0.45">
      <c r="B73" s="134" t="s">
        <v>5472</v>
      </c>
      <c r="C73" s="135"/>
      <c r="D73" s="140">
        <f t="shared" si="8"/>
        <v>0.20535935436241612</v>
      </c>
      <c r="E73" s="135" t="s">
        <v>5463</v>
      </c>
      <c r="F73" s="147">
        <v>0.18286935436241611</v>
      </c>
      <c r="G73" s="135" t="s">
        <v>5473</v>
      </c>
      <c r="H73" s="147">
        <v>2.249E-2</v>
      </c>
      <c r="I73" s="1148" t="s">
        <v>5474</v>
      </c>
      <c r="J73" s="1151"/>
      <c r="L73" s="1149"/>
      <c r="M73" s="135" t="s">
        <v>5475</v>
      </c>
      <c r="N73" s="803">
        <v>90.3</v>
      </c>
      <c r="O73" s="135" t="s">
        <v>5445</v>
      </c>
      <c r="P73" s="135" t="s">
        <v>5446</v>
      </c>
      <c r="Q73" s="251"/>
    </row>
    <row r="74" spans="2:17" s="94" customFormat="1" ht="16.5" outlineLevel="1" x14ac:dyDescent="0.45">
      <c r="B74" s="134" t="s">
        <v>5476</v>
      </c>
      <c r="C74" s="135"/>
      <c r="D74" s="140">
        <f t="shared" si="8"/>
        <v>0.30803287785234901</v>
      </c>
      <c r="E74" s="135" t="s">
        <v>5463</v>
      </c>
      <c r="F74" s="147">
        <v>0.27430287785234903</v>
      </c>
      <c r="G74" s="135" t="s">
        <v>5473</v>
      </c>
      <c r="H74" s="147">
        <v>3.3730000000000003E-2</v>
      </c>
      <c r="I74" s="1148" t="s">
        <v>5474</v>
      </c>
      <c r="J74" s="1151"/>
      <c r="L74" s="1149"/>
      <c r="M74" s="135" t="s">
        <v>5477</v>
      </c>
      <c r="N74" s="803">
        <v>54.3</v>
      </c>
      <c r="O74" s="135" t="s">
        <v>5445</v>
      </c>
      <c r="P74" s="135" t="s">
        <v>5446</v>
      </c>
      <c r="Q74" s="251"/>
    </row>
    <row r="75" spans="2:17" s="94" customFormat="1" ht="16.5" outlineLevel="1" x14ac:dyDescent="0.45">
      <c r="B75" s="134" t="s">
        <v>5478</v>
      </c>
      <c r="C75" s="135"/>
      <c r="D75" s="140">
        <f t="shared" si="8"/>
        <v>0</v>
      </c>
      <c r="E75" s="135" t="s">
        <v>273</v>
      </c>
      <c r="F75" s="147">
        <v>0</v>
      </c>
      <c r="G75" s="135" t="s">
        <v>273</v>
      </c>
      <c r="H75" s="147">
        <v>0</v>
      </c>
      <c r="I75" s="1148" t="s">
        <v>273</v>
      </c>
      <c r="J75" s="1151"/>
      <c r="L75" s="1149"/>
      <c r="M75" s="135" t="s">
        <v>5479</v>
      </c>
      <c r="N75" s="803">
        <v>19</v>
      </c>
      <c r="O75" s="135" t="s">
        <v>5445</v>
      </c>
      <c r="P75" s="135" t="s">
        <v>5446</v>
      </c>
      <c r="Q75" s="251"/>
    </row>
    <row r="76" spans="2:17" s="94" customFormat="1" ht="16.5" outlineLevel="1" x14ac:dyDescent="0.45">
      <c r="B76" s="134" t="s">
        <v>5480</v>
      </c>
      <c r="C76" s="135"/>
      <c r="D76" s="140">
        <f t="shared" si="8"/>
        <v>0.22471828053691276</v>
      </c>
      <c r="E76" s="135" t="s">
        <v>5463</v>
      </c>
      <c r="F76" s="147">
        <v>0.20010828053691276</v>
      </c>
      <c r="G76" s="135" t="s">
        <v>5473</v>
      </c>
      <c r="H76" s="147">
        <v>2.461E-2</v>
      </c>
      <c r="I76" s="1148" t="s">
        <v>5474</v>
      </c>
      <c r="J76" s="1151"/>
      <c r="L76" s="1149"/>
      <c r="M76" s="135" t="s">
        <v>5481</v>
      </c>
      <c r="N76" s="803">
        <v>24.2</v>
      </c>
      <c r="O76" s="135" t="s">
        <v>5445</v>
      </c>
      <c r="P76" s="135" t="s">
        <v>5446</v>
      </c>
      <c r="Q76" s="251"/>
    </row>
    <row r="77" spans="2:17" s="94" customFormat="1" ht="16" customHeight="1" outlineLevel="1" x14ac:dyDescent="0.45">
      <c r="B77" s="134" t="s">
        <v>5482</v>
      </c>
      <c r="C77" s="135"/>
      <c r="D77" s="140">
        <f t="shared" si="8"/>
        <v>0.35952519328859062</v>
      </c>
      <c r="E77" s="135" t="s">
        <v>5463</v>
      </c>
      <c r="F77" s="147">
        <v>0.3201551932885906</v>
      </c>
      <c r="G77" s="135" t="s">
        <v>5473</v>
      </c>
      <c r="H77" s="147">
        <v>3.9370000000000002E-2</v>
      </c>
      <c r="I77" s="1148" t="s">
        <v>5474</v>
      </c>
      <c r="J77" s="1151"/>
      <c r="L77" s="1149"/>
      <c r="M77" s="135" t="s">
        <v>5483</v>
      </c>
      <c r="N77" s="803">
        <v>106.4</v>
      </c>
      <c r="O77" s="135" t="s">
        <v>5445</v>
      </c>
      <c r="P77" s="135" t="s">
        <v>5446</v>
      </c>
      <c r="Q77" s="251"/>
    </row>
    <row r="78" spans="2:17" s="94" customFormat="1" ht="16.5" outlineLevel="1" x14ac:dyDescent="0.45">
      <c r="B78" s="134" t="s">
        <v>5484</v>
      </c>
      <c r="C78" s="135"/>
      <c r="D78" s="140">
        <f t="shared" si="8"/>
        <v>0.6516569302013423</v>
      </c>
      <c r="E78" s="135" t="s">
        <v>5463</v>
      </c>
      <c r="F78" s="147">
        <v>0.58028693020134225</v>
      </c>
      <c r="G78" s="135" t="s">
        <v>5473</v>
      </c>
      <c r="H78" s="147">
        <v>7.1370000000000003E-2</v>
      </c>
      <c r="I78" s="1148" t="s">
        <v>5474</v>
      </c>
      <c r="J78" s="1151"/>
      <c r="L78" s="1149"/>
      <c r="M78" s="135" t="s">
        <v>5485</v>
      </c>
      <c r="N78" s="803">
        <v>6.6</v>
      </c>
      <c r="O78" s="135" t="s">
        <v>5445</v>
      </c>
      <c r="P78" s="135" t="s">
        <v>5446</v>
      </c>
      <c r="Q78" s="251"/>
    </row>
    <row r="79" spans="2:17" s="94" customFormat="1" ht="16.5" outlineLevel="1" x14ac:dyDescent="0.45">
      <c r="B79" s="134" t="s">
        <v>5486</v>
      </c>
      <c r="C79" s="135"/>
      <c r="D79" s="140">
        <f t="shared" si="8"/>
        <v>0.89884302953020123</v>
      </c>
      <c r="E79" s="135" t="s">
        <v>5463</v>
      </c>
      <c r="F79" s="147">
        <v>0.80040302953020126</v>
      </c>
      <c r="G79" s="135" t="s">
        <v>5473</v>
      </c>
      <c r="H79" s="147">
        <v>9.844E-2</v>
      </c>
      <c r="I79" s="1148" t="s">
        <v>5474</v>
      </c>
      <c r="J79" s="1151"/>
      <c r="L79" s="1149"/>
      <c r="M79" s="135" t="s">
        <v>5487</v>
      </c>
      <c r="N79" s="803">
        <v>24.5</v>
      </c>
      <c r="O79" s="135" t="s">
        <v>5445</v>
      </c>
      <c r="P79" s="135" t="s">
        <v>5446</v>
      </c>
      <c r="Q79" s="251"/>
    </row>
    <row r="80" spans="2:17" s="94" customFormat="1" ht="16" customHeight="1" outlineLevel="1" thickBot="1" x14ac:dyDescent="0.5">
      <c r="B80" s="141" t="s">
        <v>5488</v>
      </c>
      <c r="C80" s="142"/>
      <c r="D80" s="143">
        <f t="shared" si="8"/>
        <v>0</v>
      </c>
      <c r="E80" s="467" t="s">
        <v>273</v>
      </c>
      <c r="F80" s="322">
        <v>0</v>
      </c>
      <c r="G80" s="142" t="s">
        <v>273</v>
      </c>
      <c r="H80" s="322">
        <v>0</v>
      </c>
      <c r="I80" s="1153" t="s">
        <v>273</v>
      </c>
      <c r="J80" s="1154"/>
      <c r="L80" s="1149"/>
      <c r="M80" s="135" t="s">
        <v>5489</v>
      </c>
      <c r="N80" s="803">
        <v>7</v>
      </c>
      <c r="O80" s="135" t="s">
        <v>5445</v>
      </c>
      <c r="P80" s="135" t="s">
        <v>5446</v>
      </c>
      <c r="Q80" s="251"/>
    </row>
    <row r="81" spans="1:17" s="94" customFormat="1" ht="16" customHeight="1" outlineLevel="1" x14ac:dyDescent="0.45">
      <c r="D81" s="707"/>
      <c r="E81" s="281"/>
      <c r="F81" s="281"/>
      <c r="G81" s="281"/>
      <c r="H81" s="281"/>
      <c r="L81" s="1149"/>
      <c r="M81" s="135" t="s">
        <v>5490</v>
      </c>
      <c r="N81" s="803">
        <v>51.4</v>
      </c>
      <c r="O81" s="135" t="s">
        <v>5445</v>
      </c>
      <c r="P81" s="135" t="s">
        <v>5446</v>
      </c>
      <c r="Q81" s="251"/>
    </row>
    <row r="82" spans="1:17" s="94" customFormat="1" ht="16" customHeight="1" outlineLevel="1" x14ac:dyDescent="0.45">
      <c r="D82" s="707"/>
      <c r="E82" s="281"/>
      <c r="F82" s="281"/>
      <c r="G82" s="281"/>
      <c r="H82" s="281"/>
      <c r="L82" s="1149"/>
      <c r="M82" s="135" t="s">
        <v>5491</v>
      </c>
      <c r="N82" s="803">
        <v>55.8</v>
      </c>
      <c r="O82" s="135" t="s">
        <v>5445</v>
      </c>
      <c r="P82" s="135" t="s">
        <v>5446</v>
      </c>
      <c r="Q82" s="251"/>
    </row>
    <row r="83" spans="1:17" s="94" customFormat="1" ht="16" customHeight="1" outlineLevel="1" x14ac:dyDescent="0.45">
      <c r="D83" s="707"/>
      <c r="E83" s="281"/>
      <c r="F83" s="281"/>
      <c r="G83" s="281"/>
      <c r="H83" s="281"/>
      <c r="L83" s="1149"/>
      <c r="M83" s="135" t="s">
        <v>5492</v>
      </c>
      <c r="N83" s="803">
        <v>43.4</v>
      </c>
      <c r="O83" s="135" t="s">
        <v>5445</v>
      </c>
      <c r="P83" s="135" t="s">
        <v>5446</v>
      </c>
      <c r="Q83" s="251"/>
    </row>
    <row r="84" spans="1:17" s="94" customFormat="1" ht="16" customHeight="1" outlineLevel="1" x14ac:dyDescent="0.45">
      <c r="D84" s="707"/>
      <c r="E84" s="281"/>
      <c r="F84" s="281"/>
      <c r="G84" s="281"/>
      <c r="H84" s="281"/>
      <c r="L84" s="1149"/>
      <c r="M84" s="135" t="s">
        <v>5493</v>
      </c>
      <c r="N84" s="803">
        <v>32.1</v>
      </c>
      <c r="O84" s="135" t="s">
        <v>5445</v>
      </c>
      <c r="P84" s="135" t="s">
        <v>5446</v>
      </c>
      <c r="Q84" s="251"/>
    </row>
    <row r="85" spans="1:17" s="94" customFormat="1" ht="16" customHeight="1" outlineLevel="1" x14ac:dyDescent="0.45">
      <c r="D85" s="707"/>
      <c r="E85" s="281"/>
      <c r="F85" s="281"/>
      <c r="G85" s="281"/>
      <c r="H85" s="281"/>
      <c r="L85" s="1149"/>
      <c r="M85" s="622" t="s">
        <v>5494</v>
      </c>
      <c r="N85" s="803">
        <v>10.4</v>
      </c>
      <c r="O85" s="135" t="s">
        <v>5445</v>
      </c>
      <c r="P85" s="135" t="s">
        <v>5446</v>
      </c>
      <c r="Q85" s="251"/>
    </row>
    <row r="86" spans="1:17" s="94" customFormat="1" ht="16" customHeight="1" outlineLevel="1" x14ac:dyDescent="0.45">
      <c r="D86" s="707"/>
      <c r="E86" s="281"/>
      <c r="F86" s="281"/>
      <c r="G86" s="281"/>
      <c r="H86" s="281"/>
      <c r="L86" s="1149"/>
      <c r="M86" s="622" t="s">
        <v>5495</v>
      </c>
      <c r="N86" s="803">
        <v>11.5</v>
      </c>
      <c r="O86" s="135" t="s">
        <v>5445</v>
      </c>
      <c r="P86" s="135" t="s">
        <v>5446</v>
      </c>
      <c r="Q86" s="251"/>
    </row>
    <row r="87" spans="1:17" s="94" customFormat="1" ht="16" customHeight="1" outlineLevel="1" x14ac:dyDescent="0.45">
      <c r="D87" s="707"/>
      <c r="E87" s="281"/>
      <c r="F87" s="281"/>
      <c r="G87" s="281"/>
      <c r="H87" s="281"/>
      <c r="L87" s="1149"/>
      <c r="M87" s="135" t="s">
        <v>5496</v>
      </c>
      <c r="N87" s="803">
        <v>16.100000000000001</v>
      </c>
      <c r="O87" s="135" t="s">
        <v>5445</v>
      </c>
      <c r="P87" s="135" t="s">
        <v>5446</v>
      </c>
      <c r="Q87" s="251"/>
    </row>
    <row r="88" spans="1:17" s="94" customFormat="1" ht="16" customHeight="1" outlineLevel="1" x14ac:dyDescent="0.45">
      <c r="D88" s="707"/>
      <c r="E88" s="281"/>
      <c r="F88" s="281"/>
      <c r="G88" s="281"/>
      <c r="H88" s="281"/>
      <c r="L88" s="1149"/>
      <c r="M88" s="135" t="s">
        <v>5497</v>
      </c>
      <c r="N88" s="803">
        <v>63.8</v>
      </c>
      <c r="O88" s="135" t="s">
        <v>5445</v>
      </c>
      <c r="P88" s="135" t="s">
        <v>5446</v>
      </c>
      <c r="Q88" s="251"/>
    </row>
    <row r="89" spans="1:17" s="94" customFormat="1" ht="16" customHeight="1" outlineLevel="1" thickBot="1" x14ac:dyDescent="0.5">
      <c r="D89" s="707"/>
      <c r="E89" s="281"/>
      <c r="F89" s="281"/>
      <c r="G89" s="281"/>
      <c r="H89" s="281"/>
      <c r="L89" s="1150"/>
      <c r="M89" s="142" t="s">
        <v>273</v>
      </c>
      <c r="N89" s="142">
        <v>0</v>
      </c>
      <c r="O89" s="142" t="s">
        <v>5445</v>
      </c>
      <c r="P89" s="142" t="s">
        <v>273</v>
      </c>
      <c r="Q89" s="252"/>
    </row>
    <row r="90" spans="1:17" s="94" customFormat="1" ht="21" x14ac:dyDescent="0.5">
      <c r="A90" s="92" t="s">
        <v>118</v>
      </c>
      <c r="B90" s="93" t="s">
        <v>119</v>
      </c>
      <c r="J90" s="250"/>
    </row>
    <row r="91" spans="1:17" s="94" customFormat="1" hidden="1" outlineLevel="1" x14ac:dyDescent="0.35">
      <c r="B91" s="294" t="s">
        <v>5498</v>
      </c>
      <c r="C91" s="295" t="s">
        <v>5499</v>
      </c>
      <c r="D91" s="295" t="s">
        <v>5423</v>
      </c>
      <c r="E91" s="295" t="s">
        <v>3734</v>
      </c>
      <c r="F91" s="295"/>
      <c r="G91" s="295"/>
      <c r="H91" s="295"/>
      <c r="I91" s="296">
        <v>1</v>
      </c>
    </row>
    <row r="92" spans="1:17" s="94" customFormat="1" hidden="1" outlineLevel="1" x14ac:dyDescent="0.35">
      <c r="B92" s="134" t="s">
        <v>4822</v>
      </c>
      <c r="C92" s="135" t="s">
        <v>5500</v>
      </c>
      <c r="D92" s="135" t="s">
        <v>1378</v>
      </c>
      <c r="E92" s="135" t="s">
        <v>1372</v>
      </c>
      <c r="F92" s="135" t="s">
        <v>5501</v>
      </c>
      <c r="G92" s="135" t="s">
        <v>5425</v>
      </c>
      <c r="H92" s="135" t="s">
        <v>3734</v>
      </c>
      <c r="I92" s="251">
        <v>2</v>
      </c>
    </row>
    <row r="93" spans="1:17" s="94" customFormat="1" hidden="1" outlineLevel="1" x14ac:dyDescent="0.35">
      <c r="B93" s="134" t="s">
        <v>5433</v>
      </c>
      <c r="C93" s="135" t="s">
        <v>5502</v>
      </c>
      <c r="D93" s="135"/>
      <c r="E93" s="135"/>
      <c r="F93" s="135"/>
      <c r="G93" s="135"/>
      <c r="H93" s="135"/>
      <c r="I93" s="251">
        <v>3</v>
      </c>
    </row>
    <row r="94" spans="1:17" s="94" customFormat="1" hidden="1" outlineLevel="1" x14ac:dyDescent="0.35">
      <c r="B94" s="134" t="s">
        <v>5503</v>
      </c>
      <c r="C94" s="135" t="s">
        <v>5429</v>
      </c>
      <c r="D94" s="135" t="s">
        <v>3734</v>
      </c>
      <c r="E94" s="135"/>
      <c r="F94" s="135"/>
      <c r="G94" s="135"/>
      <c r="H94" s="135"/>
      <c r="I94" s="251">
        <v>4</v>
      </c>
    </row>
    <row r="95" spans="1:17" s="94" customFormat="1" ht="15" hidden="1" outlineLevel="1" thickBot="1" x14ac:dyDescent="0.4">
      <c r="B95" s="141" t="s">
        <v>5503</v>
      </c>
      <c r="C95" s="142" t="s">
        <v>5504</v>
      </c>
      <c r="D95" s="142" t="s">
        <v>5429</v>
      </c>
      <c r="E95" s="142" t="s">
        <v>5505</v>
      </c>
      <c r="F95" s="142" t="s">
        <v>3734</v>
      </c>
      <c r="G95" s="142"/>
      <c r="H95" s="142"/>
      <c r="I95" s="252">
        <v>5</v>
      </c>
    </row>
    <row r="96" spans="1:17" s="94" customFormat="1" ht="21" collapsed="1" x14ac:dyDescent="0.5">
      <c r="A96" s="92" t="s">
        <v>118</v>
      </c>
      <c r="B96" s="93" t="s">
        <v>5506</v>
      </c>
    </row>
    <row r="97" spans="2:14" s="94" customFormat="1" ht="14.5" hidden="1" customHeight="1" outlineLevel="1" x14ac:dyDescent="0.35">
      <c r="B97" s="800" t="s">
        <v>5507</v>
      </c>
      <c r="C97" s="801"/>
      <c r="D97" s="295"/>
      <c r="E97" s="460" t="str">
        <f t="shared" ref="E97:J97" si="9">E20&amp;E21</f>
        <v>Luxus/SUV/SportBEV</v>
      </c>
      <c r="F97" s="460" t="str">
        <f t="shared" si="9"/>
        <v/>
      </c>
      <c r="G97" s="460" t="str">
        <f t="shared" si="9"/>
        <v/>
      </c>
      <c r="H97" s="460" t="str">
        <f t="shared" si="9"/>
        <v/>
      </c>
      <c r="I97" s="460" t="str">
        <f t="shared" si="9"/>
        <v/>
      </c>
      <c r="J97" s="463" t="str">
        <f t="shared" si="9"/>
        <v/>
      </c>
      <c r="N97" s="581"/>
    </row>
    <row r="98" spans="2:14" s="94" customFormat="1" ht="14.5" hidden="1" customHeight="1" outlineLevel="1" x14ac:dyDescent="0.35">
      <c r="B98" s="262" t="s">
        <v>5508</v>
      </c>
      <c r="C98" s="682" t="s">
        <v>5509</v>
      </c>
      <c r="D98" s="135"/>
      <c r="E98" s="135" t="str">
        <f t="shared" ref="E98:J98" si="10">$C$98&amp;E29</f>
        <v>KurzstreckeBusiness</v>
      </c>
      <c r="F98" s="135" t="str">
        <f t="shared" si="10"/>
        <v>Kurzstrecke</v>
      </c>
      <c r="G98" s="135" t="str">
        <f t="shared" si="10"/>
        <v>Kurzstrecke</v>
      </c>
      <c r="H98" s="135" t="str">
        <f t="shared" si="10"/>
        <v>Kurzstrecke</v>
      </c>
      <c r="I98" s="135" t="str">
        <f t="shared" si="10"/>
        <v>Kurzstrecke</v>
      </c>
      <c r="J98" s="251" t="str">
        <f t="shared" si="10"/>
        <v>Kurzstrecke</v>
      </c>
    </row>
    <row r="99" spans="2:14" s="94" customFormat="1" ht="14.5" hidden="1" customHeight="1" outlineLevel="1" thickBot="1" x14ac:dyDescent="0.4">
      <c r="B99" s="802" t="s">
        <v>5508</v>
      </c>
      <c r="C99" s="468" t="s">
        <v>5510</v>
      </c>
      <c r="D99" s="142"/>
      <c r="E99" s="142" t="str">
        <f t="shared" ref="E99:J99" si="11">$C$99&amp;E33</f>
        <v>Langstrecke</v>
      </c>
      <c r="F99" s="142" t="str">
        <f t="shared" si="11"/>
        <v>Langstrecke</v>
      </c>
      <c r="G99" s="142" t="str">
        <f t="shared" si="11"/>
        <v>Langstrecke</v>
      </c>
      <c r="H99" s="142" t="str">
        <f t="shared" si="11"/>
        <v>Langstrecke</v>
      </c>
      <c r="I99" s="142" t="str">
        <f t="shared" si="11"/>
        <v>Langstrecke</v>
      </c>
      <c r="J99" s="252" t="str">
        <f t="shared" si="11"/>
        <v>Langstrecke</v>
      </c>
    </row>
    <row r="100" spans="2:14" s="94" customFormat="1" collapsed="1" x14ac:dyDescent="0.35"/>
  </sheetData>
  <mergeCells count="74">
    <mergeCell ref="I51:J51"/>
    <mergeCell ref="I50:J50"/>
    <mergeCell ref="I80:J80"/>
    <mergeCell ref="I75:J75"/>
    <mergeCell ref="I79:J79"/>
    <mergeCell ref="I56:J56"/>
    <mergeCell ref="I55:J55"/>
    <mergeCell ref="I54:J54"/>
    <mergeCell ref="I53:J53"/>
    <mergeCell ref="I52:J52"/>
    <mergeCell ref="I61:J61"/>
    <mergeCell ref="I60:J60"/>
    <mergeCell ref="I59:J59"/>
    <mergeCell ref="I58:J58"/>
    <mergeCell ref="I57:J57"/>
    <mergeCell ref="I70:J70"/>
    <mergeCell ref="I69:J69"/>
    <mergeCell ref="I68:J68"/>
    <mergeCell ref="I78:J78"/>
    <mergeCell ref="I77:J77"/>
    <mergeCell ref="I76:J76"/>
    <mergeCell ref="I74:J74"/>
    <mergeCell ref="I73:J73"/>
    <mergeCell ref="I72:J72"/>
    <mergeCell ref="I71:J71"/>
    <mergeCell ref="B13:I13"/>
    <mergeCell ref="L51:L89"/>
    <mergeCell ref="I62:J62"/>
    <mergeCell ref="B70:C70"/>
    <mergeCell ref="B72:C72"/>
    <mergeCell ref="B67:C67"/>
    <mergeCell ref="B68:C68"/>
    <mergeCell ref="B69:C69"/>
    <mergeCell ref="B64:C64"/>
    <mergeCell ref="B65:C65"/>
    <mergeCell ref="B66:C66"/>
    <mergeCell ref="I67:J67"/>
    <mergeCell ref="I66:J66"/>
    <mergeCell ref="I65:J65"/>
    <mergeCell ref="I64:J64"/>
    <mergeCell ref="I63:J63"/>
    <mergeCell ref="B61:C61"/>
    <mergeCell ref="B56:C56"/>
    <mergeCell ref="B57:C57"/>
    <mergeCell ref="B62:C62"/>
    <mergeCell ref="B63:C63"/>
    <mergeCell ref="B58:C58"/>
    <mergeCell ref="B59:C59"/>
    <mergeCell ref="B60:C60"/>
    <mergeCell ref="B55:C55"/>
    <mergeCell ref="G40:G41"/>
    <mergeCell ref="H40:H41"/>
    <mergeCell ref="F40:F41"/>
    <mergeCell ref="B52:C52"/>
    <mergeCell ref="B53:C53"/>
    <mergeCell ref="B54:C54"/>
    <mergeCell ref="B51:C51"/>
    <mergeCell ref="E40:E41"/>
    <mergeCell ref="J40:J41"/>
    <mergeCell ref="J24:J25"/>
    <mergeCell ref="E24:E25"/>
    <mergeCell ref="F24:F25"/>
    <mergeCell ref="G24:G25"/>
    <mergeCell ref="H24:H25"/>
    <mergeCell ref="I24:I25"/>
    <mergeCell ref="I40:I41"/>
    <mergeCell ref="C12:J12"/>
    <mergeCell ref="C11:J11"/>
    <mergeCell ref="L10:O10"/>
    <mergeCell ref="L5:O5"/>
    <mergeCell ref="L6:O6"/>
    <mergeCell ref="L7:O7"/>
    <mergeCell ref="L8:O8"/>
    <mergeCell ref="L9:O9"/>
  </mergeCells>
  <phoneticPr fontId="2" type="noConversion"/>
  <conditionalFormatting sqref="N51:N84">
    <cfRule type="expression" dxfId="8" priority="1" stopIfTrue="1">
      <formula>N51=0</formula>
    </cfRule>
  </conditionalFormatting>
  <conditionalFormatting sqref="N87:N88">
    <cfRule type="expression" dxfId="7" priority="9" stopIfTrue="1">
      <formula>N87=0</formula>
    </cfRule>
  </conditionalFormatting>
  <dataValidations count="7">
    <dataValidation allowBlank="1" showInputMessage="1" showErrorMessage="1" sqref="E32" xr:uid="{27C26C40-6C59-4111-85B7-260277744813}"/>
    <dataValidation type="list" allowBlank="1" showInputMessage="1" showErrorMessage="1" sqref="E45:J45" xr:uid="{A3DC0A68-8439-4032-AFDC-ECE1D7F31B9A}">
      <formula1>$M$51:$M$89</formula1>
    </dataValidation>
    <dataValidation type="list" allowBlank="1" showInputMessage="1" showErrorMessage="1" sqref="E21:J21" xr:uid="{BE1D8C1C-D4D3-4757-9404-55F65CFAFD9B}">
      <formula1>$B$92:$H$92</formula1>
    </dataValidation>
    <dataValidation type="list" allowBlank="1" showInputMessage="1" showErrorMessage="1" sqref="E20:J20" xr:uid="{295F6D34-805A-49DF-9021-636E8E3D460C}">
      <formula1>$B$91:$E$91</formula1>
    </dataValidation>
    <dataValidation type="list" allowBlank="1" showInputMessage="1" showErrorMessage="1" sqref="E37:J37" xr:uid="{3137D69A-3ACA-4B9A-AEF9-EE526FDFCBD2}">
      <formula1>$B$93:$C$93</formula1>
    </dataValidation>
    <dataValidation type="list" allowBlank="1" showInputMessage="1" showErrorMessage="1" sqref="E29:J29" xr:uid="{3582C01B-C560-4293-BF6A-534F27083420}">
      <formula1>$B$94:$D$94</formula1>
    </dataValidation>
    <dataValidation type="list" allowBlank="1" showInputMessage="1" showErrorMessage="1" sqref="E33:J33" xr:uid="{9A35EE6C-153B-47C8-A48E-B2C25AA4735A}">
      <formula1>$B$95:$G$95</formula1>
    </dataValidation>
  </dataValidations>
  <pageMargins left="0.7" right="0.7" top="0.78740157499999996" bottom="0.78740157499999996"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A1FCD-8879-48EA-98AC-1A3659C17900}">
  <sheetPr>
    <tabColor rgb="FF006582"/>
  </sheetPr>
  <dimension ref="A1:P53"/>
  <sheetViews>
    <sheetView topLeftCell="A29" zoomScale="80" zoomScaleNormal="80" workbookViewId="0">
      <selection activeCell="I3" sqref="I3"/>
    </sheetView>
  </sheetViews>
  <sheetFormatPr baseColWidth="10" defaultColWidth="10.7265625" defaultRowHeight="14.5" outlineLevelRow="1" outlineLevelCol="1" x14ac:dyDescent="0.35"/>
  <cols>
    <col min="1" max="1" width="12.453125" style="1" customWidth="1"/>
    <col min="2" max="2" width="17" style="1" customWidth="1"/>
    <col min="3" max="3" width="17.1796875" style="1" customWidth="1"/>
    <col min="4" max="4" width="23.1796875" style="1" customWidth="1"/>
    <col min="5" max="6" width="22.81640625" style="1" customWidth="1"/>
    <col min="7" max="9" width="22.81640625" style="1" customWidth="1" outlineLevel="1"/>
    <col min="10" max="10" width="13.54296875" style="1" customWidth="1"/>
    <col min="11" max="12" width="16.54296875" style="1" customWidth="1"/>
    <col min="13" max="13" width="24.7265625" style="1" customWidth="1"/>
    <col min="14" max="14" width="16.54296875" style="1" customWidth="1"/>
    <col min="15" max="15" width="9.1796875" style="1" bestFit="1" customWidth="1"/>
    <col min="16" max="16" width="25.26953125" style="1" customWidth="1"/>
    <col min="17" max="16384" width="10.7265625" style="1"/>
  </cols>
  <sheetData>
    <row r="1" spans="1:15" ht="16.149999999999999" customHeight="1" x14ac:dyDescent="0.35"/>
    <row r="2" spans="1:15" ht="16.149999999999999" customHeight="1" thickBot="1" x14ac:dyDescent="0.4"/>
    <row r="3" spans="1:15" s="366" customFormat="1" ht="106" customHeight="1" x14ac:dyDescent="0.35">
      <c r="B3" s="127" t="s">
        <v>5511</v>
      </c>
      <c r="C3" s="374"/>
      <c r="D3" s="374"/>
      <c r="E3" s="374"/>
      <c r="F3" s="374"/>
      <c r="G3" s="374"/>
      <c r="H3" s="374"/>
      <c r="I3" s="374"/>
      <c r="J3" s="376"/>
    </row>
    <row r="4" spans="1:15" ht="5.25" customHeight="1" x14ac:dyDescent="0.65">
      <c r="B4" s="290"/>
      <c r="C4" s="168"/>
      <c r="D4" s="168"/>
      <c r="E4" s="168"/>
      <c r="F4" s="168"/>
      <c r="G4" s="168"/>
      <c r="H4" s="168"/>
      <c r="I4" s="168"/>
      <c r="J4" s="377"/>
    </row>
    <row r="5" spans="1:15" ht="20.149999999999999" customHeight="1" x14ac:dyDescent="0.55000000000000004">
      <c r="B5" s="235" t="s">
        <v>1415</v>
      </c>
      <c r="C5" s="260"/>
      <c r="D5" s="260"/>
      <c r="E5" s="260"/>
      <c r="F5" s="260"/>
      <c r="G5" s="260"/>
      <c r="H5" s="260"/>
      <c r="I5" s="260"/>
      <c r="J5" s="396"/>
      <c r="L5" s="1095"/>
      <c r="M5" s="1095"/>
      <c r="N5" s="1095"/>
      <c r="O5" s="1095"/>
    </row>
    <row r="6" spans="1:15" ht="16.399999999999999" customHeight="1" outlineLevel="1" x14ac:dyDescent="0.55000000000000004">
      <c r="B6" s="319"/>
      <c r="C6" s="420"/>
      <c r="D6" s="420"/>
      <c r="E6" s="420"/>
      <c r="F6" s="420"/>
      <c r="G6" s="420"/>
      <c r="H6" s="420"/>
      <c r="I6" s="420"/>
      <c r="J6" s="421"/>
      <c r="L6" s="3"/>
      <c r="M6" s="3"/>
      <c r="N6" s="3"/>
      <c r="O6" s="3"/>
    </row>
    <row r="7" spans="1:15" ht="16.399999999999999" customHeight="1" outlineLevel="1" x14ac:dyDescent="0.55000000000000004">
      <c r="B7" s="398" t="s">
        <v>124</v>
      </c>
      <c r="C7" s="264" t="s">
        <v>5405</v>
      </c>
      <c r="D7" s="135"/>
      <c r="E7" s="135"/>
      <c r="F7" s="177"/>
      <c r="G7" s="420"/>
      <c r="H7" s="420"/>
      <c r="I7" s="420"/>
      <c r="J7" s="421"/>
      <c r="L7" s="3"/>
      <c r="M7" s="3"/>
      <c r="N7" s="3"/>
      <c r="O7" s="3"/>
    </row>
    <row r="8" spans="1:15" ht="21" customHeight="1" outlineLevel="1" x14ac:dyDescent="0.65">
      <c r="B8" s="401"/>
      <c r="C8" s="264" t="s">
        <v>5406</v>
      </c>
      <c r="D8" s="135"/>
      <c r="E8" s="135"/>
      <c r="F8" s="177"/>
      <c r="G8" s="420"/>
      <c r="H8" s="420"/>
      <c r="I8" s="420"/>
      <c r="J8" s="421"/>
      <c r="L8" s="3"/>
      <c r="M8" s="3"/>
      <c r="N8" s="3"/>
      <c r="O8" s="3"/>
    </row>
    <row r="9" spans="1:15" ht="21" customHeight="1" outlineLevel="1" x14ac:dyDescent="0.65">
      <c r="B9" s="401"/>
      <c r="C9" s="264"/>
      <c r="D9" s="135"/>
      <c r="E9" s="135"/>
      <c r="F9" s="177"/>
      <c r="G9" s="420"/>
      <c r="H9" s="420"/>
      <c r="I9" s="420"/>
      <c r="J9" s="421"/>
      <c r="L9" s="3"/>
      <c r="M9" s="3"/>
      <c r="N9" s="3"/>
      <c r="O9" s="3"/>
    </row>
    <row r="10" spans="1:15" ht="16.399999999999999" customHeight="1" outlineLevel="1" x14ac:dyDescent="0.55000000000000004">
      <c r="B10" s="398" t="s">
        <v>126</v>
      </c>
      <c r="C10" s="264" t="s">
        <v>5512</v>
      </c>
      <c r="D10" s="135"/>
      <c r="E10" s="135"/>
      <c r="F10" s="177"/>
      <c r="G10" s="420"/>
      <c r="H10" s="420"/>
      <c r="I10" s="420"/>
      <c r="J10" s="421"/>
      <c r="L10" s="3"/>
      <c r="M10" s="3"/>
      <c r="N10" s="3"/>
      <c r="O10" s="3"/>
    </row>
    <row r="11" spans="1:15" ht="16.399999999999999" customHeight="1" outlineLevel="1" x14ac:dyDescent="0.55000000000000004">
      <c r="B11" s="422"/>
      <c r="C11" s="135"/>
      <c r="D11" s="420"/>
      <c r="E11" s="420"/>
      <c r="F11" s="177"/>
      <c r="G11" s="420"/>
      <c r="H11" s="420"/>
      <c r="I11" s="420"/>
      <c r="J11" s="421"/>
      <c r="L11" s="3"/>
      <c r="M11" s="3"/>
      <c r="N11" s="3"/>
      <c r="O11" s="3"/>
    </row>
    <row r="12" spans="1:15" ht="16.399999999999999" customHeight="1" outlineLevel="1" x14ac:dyDescent="0.55000000000000004">
      <c r="B12" s="398" t="s">
        <v>3562</v>
      </c>
      <c r="C12" s="1068" t="s">
        <v>5410</v>
      </c>
      <c r="D12" s="1068"/>
      <c r="E12" s="1068"/>
      <c r="F12" s="1068"/>
      <c r="G12" s="1068"/>
      <c r="H12" s="1068"/>
      <c r="I12" s="1068"/>
      <c r="J12" s="1069"/>
      <c r="L12" s="3"/>
      <c r="M12" s="3"/>
      <c r="N12" s="3"/>
      <c r="O12" s="3"/>
    </row>
    <row r="13" spans="1:15" ht="33" thickBot="1" x14ac:dyDescent="0.9">
      <c r="B13" s="1120" t="s">
        <v>5513</v>
      </c>
      <c r="C13" s="1121"/>
      <c r="D13" s="1121"/>
      <c r="E13" s="1121"/>
      <c r="F13" s="1121"/>
      <c r="G13" s="1121"/>
      <c r="H13" s="1121"/>
      <c r="I13" s="1121"/>
      <c r="J13" s="229">
        <f>G28</f>
        <v>3.2769100000000004</v>
      </c>
    </row>
    <row r="14" spans="1:15" ht="16.399999999999999" customHeight="1" x14ac:dyDescent="0.35"/>
    <row r="15" spans="1:15" s="94" customFormat="1" ht="23.5" x14ac:dyDescent="0.55000000000000004">
      <c r="A15" s="92"/>
      <c r="B15" s="96" t="s">
        <v>135</v>
      </c>
    </row>
    <row r="16" spans="1:15" s="94" customFormat="1" ht="23.5" x14ac:dyDescent="0.55000000000000004">
      <c r="B16" s="860" t="s">
        <v>3622</v>
      </c>
      <c r="C16" s="861"/>
      <c r="D16" s="662"/>
      <c r="E16" s="862"/>
      <c r="F16" s="862"/>
      <c r="G16" s="862"/>
      <c r="H16" s="862"/>
      <c r="I16" s="862"/>
      <c r="J16" s="863"/>
    </row>
    <row r="17" spans="1:16" s="94" customFormat="1" ht="16.5" x14ac:dyDescent="0.45">
      <c r="B17" s="864"/>
      <c r="C17" s="135"/>
      <c r="D17" s="1156" t="s">
        <v>5514</v>
      </c>
      <c r="E17" s="1157"/>
      <c r="F17" s="970" t="s">
        <v>5515</v>
      </c>
      <c r="G17" s="970" t="s">
        <v>5516</v>
      </c>
      <c r="H17" s="490"/>
      <c r="I17" s="490"/>
      <c r="J17" s="865"/>
    </row>
    <row r="18" spans="1:16" s="94" customFormat="1" ht="14.25" customHeight="1" x14ac:dyDescent="0.35">
      <c r="B18" s="1128"/>
      <c r="C18" s="1123"/>
      <c r="D18" s="1155" t="s">
        <v>3153</v>
      </c>
      <c r="E18" s="1155"/>
      <c r="F18" s="879">
        <v>1000</v>
      </c>
      <c r="G18" s="880">
        <f t="shared" ref="G18:G23" si="0">IFERROR(VLOOKUP(D18,$C$33:$F$44,4,0)*F18,"0")</f>
        <v>660.11400000000003</v>
      </c>
      <c r="H18" s="877"/>
      <c r="I18" s="877"/>
      <c r="J18" s="866"/>
    </row>
    <row r="19" spans="1:16" s="94" customFormat="1" ht="14.5" customHeight="1" x14ac:dyDescent="0.35">
      <c r="B19" s="1128"/>
      <c r="C19" s="1123"/>
      <c r="D19" s="1155" t="s">
        <v>3159</v>
      </c>
      <c r="E19" s="1155"/>
      <c r="F19" s="879">
        <v>1000</v>
      </c>
      <c r="G19" s="880">
        <f t="shared" si="0"/>
        <v>731.09400000000005</v>
      </c>
      <c r="H19" s="878"/>
      <c r="I19" s="878"/>
      <c r="J19" s="867"/>
      <c r="P19" s="581"/>
    </row>
    <row r="20" spans="1:16" s="94" customFormat="1" x14ac:dyDescent="0.35">
      <c r="B20" s="864"/>
      <c r="C20" s="135"/>
      <c r="D20" s="1155" t="s">
        <v>3141</v>
      </c>
      <c r="E20" s="1155"/>
      <c r="F20" s="879">
        <v>1000</v>
      </c>
      <c r="G20" s="880">
        <f t="shared" si="0"/>
        <v>1154.6080000000002</v>
      </c>
      <c r="H20" s="653"/>
      <c r="I20" s="653"/>
      <c r="J20" s="868"/>
      <c r="M20" s="449"/>
    </row>
    <row r="21" spans="1:16" s="94" customFormat="1" x14ac:dyDescent="0.35">
      <c r="B21" s="864"/>
      <c r="C21" s="135"/>
      <c r="D21" s="1155" t="s">
        <v>3159</v>
      </c>
      <c r="E21" s="1155"/>
      <c r="F21" s="879">
        <v>1000</v>
      </c>
      <c r="G21" s="880">
        <f t="shared" si="0"/>
        <v>731.09400000000005</v>
      </c>
      <c r="H21" s="653"/>
      <c r="I21" s="653"/>
      <c r="J21" s="868"/>
      <c r="M21" s="449"/>
    </row>
    <row r="22" spans="1:16" s="94" customFormat="1" x14ac:dyDescent="0.35">
      <c r="B22" s="864"/>
      <c r="C22" s="135"/>
      <c r="D22" s="1155"/>
      <c r="E22" s="1155"/>
      <c r="F22" s="879">
        <v>1000</v>
      </c>
      <c r="G22" s="880" t="str">
        <f t="shared" si="0"/>
        <v>0</v>
      </c>
      <c r="H22" s="653"/>
      <c r="I22" s="653"/>
      <c r="J22" s="868"/>
      <c r="M22" s="449"/>
    </row>
    <row r="23" spans="1:16" s="94" customFormat="1" x14ac:dyDescent="0.35">
      <c r="B23" s="864"/>
      <c r="C23" s="135"/>
      <c r="D23" s="1155"/>
      <c r="E23" s="1155"/>
      <c r="F23" s="879">
        <v>1000</v>
      </c>
      <c r="G23" s="880" t="str">
        <f t="shared" si="0"/>
        <v>0</v>
      </c>
      <c r="H23" s="653"/>
      <c r="I23" s="653"/>
      <c r="J23" s="868"/>
      <c r="M23" s="449"/>
    </row>
    <row r="24" spans="1:16" s="94" customFormat="1" x14ac:dyDescent="0.35">
      <c r="B24" s="864"/>
      <c r="C24" s="135"/>
      <c r="D24" s="1155"/>
      <c r="E24" s="1155"/>
      <c r="F24" s="879">
        <v>1000</v>
      </c>
      <c r="G24" s="880" t="str">
        <f t="shared" ref="G24:G27" si="1">IFERROR(VLOOKUP(E24,$C$33:$F$44,4,0)*F24,"0")</f>
        <v>0</v>
      </c>
      <c r="H24" s="653"/>
      <c r="I24" s="653"/>
      <c r="J24" s="868"/>
      <c r="M24" s="449"/>
    </row>
    <row r="25" spans="1:16" s="94" customFormat="1" x14ac:dyDescent="0.35">
      <c r="B25" s="864"/>
      <c r="C25" s="135"/>
      <c r="D25" s="1155"/>
      <c r="E25" s="1155"/>
      <c r="F25" s="879">
        <v>1000</v>
      </c>
      <c r="G25" s="880" t="str">
        <f t="shared" si="1"/>
        <v>0</v>
      </c>
      <c r="H25" s="653"/>
      <c r="I25" s="653"/>
      <c r="J25" s="868"/>
      <c r="M25" s="449"/>
    </row>
    <row r="26" spans="1:16" s="94" customFormat="1" x14ac:dyDescent="0.35">
      <c r="B26" s="864"/>
      <c r="C26" s="135"/>
      <c r="D26" s="1155"/>
      <c r="E26" s="1155"/>
      <c r="F26" s="879">
        <v>1000</v>
      </c>
      <c r="G26" s="880" t="str">
        <f t="shared" si="1"/>
        <v>0</v>
      </c>
      <c r="H26" s="653"/>
      <c r="I26" s="653"/>
      <c r="J26" s="868"/>
      <c r="M26" s="449"/>
    </row>
    <row r="27" spans="1:16" s="94" customFormat="1" x14ac:dyDescent="0.35">
      <c r="B27" s="864"/>
      <c r="C27" s="135"/>
      <c r="D27" s="1155"/>
      <c r="E27" s="1155"/>
      <c r="F27" s="879">
        <v>1000</v>
      </c>
      <c r="G27" s="880" t="str">
        <f t="shared" si="1"/>
        <v>0</v>
      </c>
      <c r="H27" s="653"/>
      <c r="I27" s="653"/>
      <c r="J27" s="868"/>
      <c r="M27" s="449"/>
    </row>
    <row r="28" spans="1:16" s="94" customFormat="1" ht="16.5" x14ac:dyDescent="0.45">
      <c r="B28" s="864"/>
      <c r="C28" s="135"/>
      <c r="D28" s="135"/>
      <c r="E28" s="877"/>
      <c r="F28" s="447" t="s">
        <v>3571</v>
      </c>
      <c r="G28" s="969">
        <f>SUM(G18:G27)/1000</f>
        <v>3.2769100000000004</v>
      </c>
      <c r="H28" s="653"/>
      <c r="I28" s="653"/>
      <c r="J28" s="868"/>
      <c r="M28" s="449"/>
    </row>
    <row r="29" spans="1:16" s="640" customFormat="1" ht="14.5" customHeight="1" x14ac:dyDescent="0.45">
      <c r="B29" s="872"/>
      <c r="C29" s="873"/>
      <c r="D29" s="874"/>
      <c r="E29" s="875"/>
      <c r="F29" s="875"/>
      <c r="G29" s="875"/>
      <c r="H29" s="875"/>
      <c r="I29" s="875"/>
      <c r="J29" s="876"/>
    </row>
    <row r="30" spans="1:16" s="640" customFormat="1" ht="14.5" customHeight="1" x14ac:dyDescent="0.45">
      <c r="D30" s="641"/>
      <c r="E30" s="642"/>
      <c r="F30" s="642"/>
      <c r="G30" s="642"/>
      <c r="H30" s="642"/>
      <c r="I30" s="642"/>
      <c r="J30" s="642"/>
    </row>
    <row r="31" spans="1:16" s="94" customFormat="1" ht="21" x14ac:dyDescent="0.5">
      <c r="A31" s="92" t="s">
        <v>118</v>
      </c>
      <c r="B31" s="93" t="s">
        <v>158</v>
      </c>
    </row>
    <row r="32" spans="1:16" ht="15" outlineLevel="1" thickBot="1" x14ac:dyDescent="0.4">
      <c r="B32" s="849"/>
      <c r="C32" s="850" t="s">
        <v>1430</v>
      </c>
      <c r="D32" s="850"/>
      <c r="E32" s="850" t="s">
        <v>53</v>
      </c>
      <c r="F32" s="851" t="s">
        <v>52</v>
      </c>
      <c r="G32" s="852" t="s">
        <v>1431</v>
      </c>
      <c r="H32" s="850"/>
      <c r="I32" s="850"/>
      <c r="J32" s="853"/>
    </row>
    <row r="33" spans="2:10" outlineLevel="1" x14ac:dyDescent="0.35">
      <c r="B33" s="854" t="s">
        <v>3140</v>
      </c>
      <c r="C33" s="135" t="s">
        <v>3141</v>
      </c>
      <c r="D33" s="135"/>
      <c r="E33" s="135" t="s">
        <v>1434</v>
      </c>
      <c r="F33" s="269">
        <v>1.1546080000000001</v>
      </c>
      <c r="G33" s="268" t="s">
        <v>3142</v>
      </c>
      <c r="H33" s="135"/>
      <c r="I33" s="135"/>
      <c r="J33" s="855"/>
    </row>
    <row r="34" spans="2:10" outlineLevel="1" x14ac:dyDescent="0.35">
      <c r="B34" s="854" t="s">
        <v>3140</v>
      </c>
      <c r="C34" s="135" t="s">
        <v>3147</v>
      </c>
      <c r="D34" s="135"/>
      <c r="E34" s="135" t="s">
        <v>1434</v>
      </c>
      <c r="F34" s="269">
        <v>1.1546080000000001</v>
      </c>
      <c r="G34" s="268" t="s">
        <v>3148</v>
      </c>
      <c r="H34" s="135"/>
      <c r="I34" s="135"/>
      <c r="J34" s="855"/>
    </row>
    <row r="35" spans="2:10" outlineLevel="1" x14ac:dyDescent="0.35">
      <c r="B35" s="854" t="s">
        <v>3140</v>
      </c>
      <c r="C35" s="135" t="s">
        <v>3151</v>
      </c>
      <c r="D35" s="135"/>
      <c r="E35" s="135" t="s">
        <v>1434</v>
      </c>
      <c r="F35" s="269">
        <v>1.1546080000000001</v>
      </c>
      <c r="G35" s="268" t="s">
        <v>3152</v>
      </c>
      <c r="H35" s="135"/>
      <c r="I35" s="135"/>
      <c r="J35" s="855"/>
    </row>
    <row r="36" spans="2:10" outlineLevel="1" x14ac:dyDescent="0.35">
      <c r="B36" s="854" t="s">
        <v>3140</v>
      </c>
      <c r="C36" s="135" t="s">
        <v>3153</v>
      </c>
      <c r="D36" s="135"/>
      <c r="E36" s="135" t="s">
        <v>1434</v>
      </c>
      <c r="F36" s="269">
        <v>0.66011400000000009</v>
      </c>
      <c r="G36" s="268" t="s">
        <v>3154</v>
      </c>
      <c r="H36" s="135"/>
      <c r="I36" s="135"/>
      <c r="J36" s="855"/>
    </row>
    <row r="37" spans="2:10" outlineLevel="1" x14ac:dyDescent="0.35">
      <c r="B37" s="854" t="s">
        <v>3140</v>
      </c>
      <c r="C37" s="135" t="s">
        <v>3155</v>
      </c>
      <c r="D37" s="135"/>
      <c r="E37" s="135" t="s">
        <v>1434</v>
      </c>
      <c r="F37" s="269">
        <v>0.66011400000000009</v>
      </c>
      <c r="G37" s="268" t="s">
        <v>3156</v>
      </c>
      <c r="H37" s="135"/>
      <c r="I37" s="135"/>
      <c r="J37" s="855"/>
    </row>
    <row r="38" spans="2:10" outlineLevel="1" x14ac:dyDescent="0.35">
      <c r="B38" s="854" t="s">
        <v>3140</v>
      </c>
      <c r="C38" s="135" t="s">
        <v>3159</v>
      </c>
      <c r="D38" s="135"/>
      <c r="E38" s="135" t="s">
        <v>1434</v>
      </c>
      <c r="F38" s="269">
        <v>0.73109400000000002</v>
      </c>
      <c r="G38" s="268" t="s">
        <v>3160</v>
      </c>
      <c r="H38" s="135"/>
      <c r="I38" s="135"/>
      <c r="J38" s="855"/>
    </row>
    <row r="39" spans="2:10" outlineLevel="1" x14ac:dyDescent="0.35">
      <c r="B39" s="854" t="s">
        <v>3140</v>
      </c>
      <c r="C39" s="135" t="s">
        <v>3163</v>
      </c>
      <c r="D39" s="135"/>
      <c r="E39" s="135" t="s">
        <v>1434</v>
      </c>
      <c r="F39" s="269">
        <v>0.73109400000000002</v>
      </c>
      <c r="G39" s="268" t="s">
        <v>3164</v>
      </c>
      <c r="H39" s="135"/>
      <c r="I39" s="135"/>
      <c r="J39" s="855"/>
    </row>
    <row r="40" spans="2:10" outlineLevel="1" x14ac:dyDescent="0.35">
      <c r="B40" s="854" t="s">
        <v>3140</v>
      </c>
      <c r="C40" s="135" t="s">
        <v>3167</v>
      </c>
      <c r="D40" s="135"/>
      <c r="E40" s="135" t="s">
        <v>1434</v>
      </c>
      <c r="F40" s="269">
        <v>0.73109400000000002</v>
      </c>
      <c r="G40" s="268" t="s">
        <v>3168</v>
      </c>
      <c r="H40" s="135"/>
      <c r="I40" s="135"/>
      <c r="J40" s="855"/>
    </row>
    <row r="41" spans="2:10" outlineLevel="1" x14ac:dyDescent="0.35">
      <c r="B41" s="854" t="s">
        <v>3398</v>
      </c>
      <c r="C41" s="135" t="s">
        <v>3409</v>
      </c>
      <c r="D41" s="135"/>
      <c r="E41" s="135" t="s">
        <v>1434</v>
      </c>
      <c r="F41" s="269">
        <v>0.16916899999999999</v>
      </c>
      <c r="G41" s="268" t="s">
        <v>3410</v>
      </c>
      <c r="H41" s="135"/>
      <c r="I41" s="135"/>
      <c r="J41" s="855"/>
    </row>
    <row r="42" spans="2:10" outlineLevel="1" x14ac:dyDescent="0.35">
      <c r="B42" s="854" t="s">
        <v>3140</v>
      </c>
      <c r="C42" s="135" t="s">
        <v>3204</v>
      </c>
      <c r="D42" s="135"/>
      <c r="E42" s="135" t="s">
        <v>1434</v>
      </c>
      <c r="F42" s="269">
        <v>0.59031699999999998</v>
      </c>
      <c r="G42" s="268" t="s">
        <v>3205</v>
      </c>
      <c r="H42" s="135"/>
      <c r="I42" s="135"/>
      <c r="J42" s="855"/>
    </row>
    <row r="43" spans="2:10" outlineLevel="1" x14ac:dyDescent="0.35">
      <c r="B43" s="854" t="s">
        <v>3140</v>
      </c>
      <c r="C43" s="135" t="s">
        <v>3206</v>
      </c>
      <c r="D43" s="135"/>
      <c r="E43" s="135" t="s">
        <v>1434</v>
      </c>
      <c r="F43" s="269">
        <v>0.59031699999999998</v>
      </c>
      <c r="G43" s="268" t="s">
        <v>3207</v>
      </c>
      <c r="H43" s="135"/>
      <c r="I43" s="135"/>
      <c r="J43" s="855"/>
    </row>
    <row r="44" spans="2:10" outlineLevel="1" x14ac:dyDescent="0.35">
      <c r="B44" s="854" t="s">
        <v>3140</v>
      </c>
      <c r="C44" s="135" t="s">
        <v>3208</v>
      </c>
      <c r="D44" s="135"/>
      <c r="E44" s="135" t="s">
        <v>1434</v>
      </c>
      <c r="F44" s="269">
        <v>0.59031699999999998</v>
      </c>
      <c r="G44" s="268" t="s">
        <v>3209</v>
      </c>
      <c r="H44" s="135"/>
      <c r="I44" s="135"/>
      <c r="J44" s="855"/>
    </row>
    <row r="45" spans="2:10" outlineLevel="1" x14ac:dyDescent="0.35">
      <c r="B45" s="854" t="s">
        <v>3140</v>
      </c>
      <c r="C45" s="135" t="s">
        <v>3210</v>
      </c>
      <c r="D45" s="135"/>
      <c r="E45" s="135" t="s">
        <v>1434</v>
      </c>
      <c r="F45" s="269">
        <v>0.59031699999999998</v>
      </c>
      <c r="G45" s="268" t="s">
        <v>3211</v>
      </c>
      <c r="H45" s="135"/>
      <c r="I45" s="135"/>
      <c r="J45" s="855"/>
    </row>
    <row r="46" spans="2:10" outlineLevel="1" x14ac:dyDescent="0.35">
      <c r="B46" s="854" t="s">
        <v>3140</v>
      </c>
      <c r="C46" s="135" t="s">
        <v>3212</v>
      </c>
      <c r="D46" s="135"/>
      <c r="E46" s="135" t="s">
        <v>1434</v>
      </c>
      <c r="F46" s="269">
        <v>0.59031699999999998</v>
      </c>
      <c r="G46" s="268" t="s">
        <v>3213</v>
      </c>
      <c r="H46" s="135"/>
      <c r="I46" s="135"/>
      <c r="J46" s="855"/>
    </row>
    <row r="47" spans="2:10" outlineLevel="1" x14ac:dyDescent="0.35">
      <c r="B47" s="854" t="s">
        <v>3140</v>
      </c>
      <c r="C47" s="135" t="s">
        <v>3214</v>
      </c>
      <c r="D47" s="135"/>
      <c r="E47" s="135" t="s">
        <v>1434</v>
      </c>
      <c r="F47" s="269">
        <v>0.59031699999999998</v>
      </c>
      <c r="G47" s="268" t="s">
        <v>3215</v>
      </c>
      <c r="H47" s="135"/>
      <c r="I47" s="135"/>
      <c r="J47" s="855"/>
    </row>
    <row r="48" spans="2:10" outlineLevel="1" x14ac:dyDescent="0.35">
      <c r="B48" s="854" t="s">
        <v>3140</v>
      </c>
      <c r="C48" s="135" t="s">
        <v>3216</v>
      </c>
      <c r="D48" s="135"/>
      <c r="E48" s="135" t="s">
        <v>1434</v>
      </c>
      <c r="F48" s="269">
        <v>0.59031699999999998</v>
      </c>
      <c r="G48" s="268" t="s">
        <v>3217</v>
      </c>
      <c r="H48" s="135"/>
      <c r="I48" s="135"/>
      <c r="J48" s="855"/>
    </row>
    <row r="49" spans="2:10" outlineLevel="1" x14ac:dyDescent="0.35">
      <c r="B49" s="854" t="s">
        <v>3140</v>
      </c>
      <c r="C49" s="135" t="s">
        <v>3218</v>
      </c>
      <c r="D49" s="135"/>
      <c r="E49" s="135" t="s">
        <v>1434</v>
      </c>
      <c r="F49" s="269">
        <v>0.59031699999999998</v>
      </c>
      <c r="G49" s="268" t="s">
        <v>3219</v>
      </c>
      <c r="H49" s="135"/>
      <c r="I49" s="135"/>
      <c r="J49" s="855"/>
    </row>
    <row r="50" spans="2:10" outlineLevel="1" x14ac:dyDescent="0.35">
      <c r="B50" s="854" t="s">
        <v>3140</v>
      </c>
      <c r="C50" s="135" t="s">
        <v>3220</v>
      </c>
      <c r="D50" s="135"/>
      <c r="E50" s="135" t="s">
        <v>1434</v>
      </c>
      <c r="F50" s="269">
        <v>0.59031699999999998</v>
      </c>
      <c r="G50" s="268" t="s">
        <v>3221</v>
      </c>
      <c r="H50" s="135"/>
      <c r="I50" s="135"/>
      <c r="J50" s="855"/>
    </row>
    <row r="51" spans="2:10" outlineLevel="1" x14ac:dyDescent="0.35">
      <c r="B51" s="854" t="s">
        <v>3140</v>
      </c>
      <c r="C51" s="135" t="s">
        <v>3222</v>
      </c>
      <c r="D51" s="135"/>
      <c r="E51" s="135" t="s">
        <v>1434</v>
      </c>
      <c r="F51" s="269">
        <v>0.246064</v>
      </c>
      <c r="G51" s="268" t="s">
        <v>3223</v>
      </c>
      <c r="H51" s="135"/>
      <c r="I51" s="135"/>
      <c r="J51" s="855"/>
    </row>
    <row r="52" spans="2:10" outlineLevel="1" x14ac:dyDescent="0.35">
      <c r="B52" s="854" t="s">
        <v>3140</v>
      </c>
      <c r="C52" s="135" t="s">
        <v>3224</v>
      </c>
      <c r="D52" s="135"/>
      <c r="E52" s="135" t="s">
        <v>1434</v>
      </c>
      <c r="F52" s="269">
        <v>0.246064</v>
      </c>
      <c r="G52" s="268" t="s">
        <v>3225</v>
      </c>
      <c r="H52" s="135"/>
      <c r="I52" s="135"/>
      <c r="J52" s="855"/>
    </row>
    <row r="53" spans="2:10" outlineLevel="1" x14ac:dyDescent="0.35">
      <c r="B53" s="856" t="s">
        <v>3140</v>
      </c>
      <c r="C53" s="663" t="s">
        <v>3228</v>
      </c>
      <c r="D53" s="663"/>
      <c r="E53" s="663" t="s">
        <v>1434</v>
      </c>
      <c r="F53" s="857">
        <v>0.246064</v>
      </c>
      <c r="G53" s="858" t="s">
        <v>3229</v>
      </c>
      <c r="H53" s="663"/>
      <c r="I53" s="663"/>
      <c r="J53" s="859"/>
    </row>
  </sheetData>
  <mergeCells count="15">
    <mergeCell ref="L5:O5"/>
    <mergeCell ref="C12:J12"/>
    <mergeCell ref="B13:I13"/>
    <mergeCell ref="B18:C19"/>
    <mergeCell ref="D18:E18"/>
    <mergeCell ref="D19:E19"/>
    <mergeCell ref="D25:E25"/>
    <mergeCell ref="D26:E26"/>
    <mergeCell ref="D27:E27"/>
    <mergeCell ref="D17:E17"/>
    <mergeCell ref="D20:E20"/>
    <mergeCell ref="D21:E21"/>
    <mergeCell ref="D22:E22"/>
    <mergeCell ref="D23:E23"/>
    <mergeCell ref="D24:E24"/>
  </mergeCells>
  <dataValidations count="3">
    <dataValidation type="list" allowBlank="1" showInputMessage="1" showErrorMessage="1" sqref="J19" xr:uid="{5E96A338-93D3-4C7C-B16A-9D5302A8FE3B}">
      <formula1>#REF!</formula1>
    </dataValidation>
    <dataValidation type="list" allowBlank="1" showInputMessage="1" showErrorMessage="1" sqref="H19:I19" xr:uid="{25031664-12E3-4076-92AC-5DE4DEBE147C}">
      <formula1>$C$43:$C$44</formula1>
    </dataValidation>
    <dataValidation type="list" allowBlank="1" showInputMessage="1" showErrorMessage="1" sqref="D18:D27" xr:uid="{ADC168C7-8E68-4B18-92CF-D7F4F07CBAD2}">
      <formula1>$C$33:$C$53</formula1>
    </dataValidation>
  </dataValidations>
  <pageMargins left="0.7" right="0.7" top="0.78740157499999996" bottom="0.78740157499999996"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7356B-05FE-49E2-97B6-B8C417C8FBD9}">
  <sheetPr>
    <tabColor rgb="FF006582"/>
    <pageSetUpPr autoPageBreaks="0"/>
  </sheetPr>
  <dimension ref="A1:R56"/>
  <sheetViews>
    <sheetView topLeftCell="A16" zoomScale="72" zoomScaleNormal="100" workbookViewId="0">
      <selection activeCell="B3" sqref="B3"/>
    </sheetView>
  </sheetViews>
  <sheetFormatPr baseColWidth="10" defaultColWidth="10.7265625" defaultRowHeight="14.5" outlineLevelRow="1" x14ac:dyDescent="0.35"/>
  <cols>
    <col min="1" max="1" width="12.453125" style="1" customWidth="1"/>
    <col min="2" max="2" width="14.81640625" style="1" customWidth="1"/>
    <col min="3" max="3" width="14.26953125" style="1" customWidth="1"/>
    <col min="4" max="4" width="10.81640625" style="1" bestFit="1" customWidth="1"/>
    <col min="5" max="5" width="13.54296875" style="1" customWidth="1"/>
    <col min="6" max="6" width="10.7265625" style="1"/>
    <col min="7" max="7" width="15.453125" style="1" customWidth="1"/>
    <col min="8" max="8" width="12.1796875" style="1" customWidth="1"/>
    <col min="9" max="9" width="16.7265625" style="1" customWidth="1"/>
    <col min="10" max="16384" width="10.7265625" style="1"/>
  </cols>
  <sheetData>
    <row r="1" spans="1:18" ht="16.149999999999999" customHeight="1" x14ac:dyDescent="0.35"/>
    <row r="2" spans="1:18" ht="16.149999999999999" customHeight="1" thickBot="1" x14ac:dyDescent="0.4"/>
    <row r="3" spans="1:18" s="369" customFormat="1" ht="106" customHeight="1" x14ac:dyDescent="0.35">
      <c r="B3" s="127" t="s">
        <v>7275</v>
      </c>
      <c r="C3" s="387"/>
      <c r="D3" s="387"/>
      <c r="E3" s="387"/>
      <c r="F3" s="387"/>
      <c r="G3" s="387"/>
      <c r="H3" s="387"/>
      <c r="I3" s="388"/>
    </row>
    <row r="4" spans="1:18" s="32" customFormat="1" ht="5.25" customHeight="1" x14ac:dyDescent="0.65">
      <c r="B4" s="408"/>
      <c r="C4" s="365"/>
      <c r="D4" s="365"/>
      <c r="E4" s="365"/>
      <c r="F4" s="365"/>
      <c r="G4" s="365"/>
      <c r="H4" s="365"/>
      <c r="I4" s="409"/>
    </row>
    <row r="5" spans="1:18" s="32" customFormat="1" ht="20.149999999999999" customHeight="1" x14ac:dyDescent="0.65">
      <c r="B5" s="235" t="s">
        <v>3629</v>
      </c>
      <c r="C5" s="260"/>
      <c r="D5" s="260"/>
      <c r="E5" s="260"/>
      <c r="F5" s="260"/>
      <c r="G5" s="260"/>
      <c r="H5" s="260"/>
      <c r="I5" s="261"/>
      <c r="J5" s="60"/>
      <c r="K5" s="1095"/>
      <c r="L5" s="1095"/>
      <c r="M5" s="1095"/>
      <c r="N5" s="1095"/>
    </row>
    <row r="6" spans="1:18" ht="16.149999999999999" customHeight="1" outlineLevel="1" x14ac:dyDescent="0.35">
      <c r="B6" s="134"/>
      <c r="C6" s="135"/>
      <c r="D6" s="135"/>
      <c r="E6" s="135"/>
      <c r="F6" s="135"/>
      <c r="G6" s="135"/>
      <c r="H6" s="135"/>
      <c r="I6" s="251"/>
      <c r="K6" s="1096"/>
      <c r="L6" s="1096"/>
      <c r="M6" s="1096"/>
      <c r="N6" s="1096"/>
    </row>
    <row r="7" spans="1:18" ht="16.149999999999999" customHeight="1" outlineLevel="1" x14ac:dyDescent="0.35">
      <c r="B7" s="398" t="s">
        <v>124</v>
      </c>
      <c r="C7" s="264" t="s">
        <v>5517</v>
      </c>
      <c r="D7" s="135"/>
      <c r="E7" s="135"/>
      <c r="F7" s="135"/>
      <c r="G7" s="135"/>
      <c r="H7" s="135"/>
      <c r="I7" s="251"/>
      <c r="K7" s="1096"/>
      <c r="L7" s="1096"/>
      <c r="M7" s="1096"/>
      <c r="N7" s="1096"/>
    </row>
    <row r="8" spans="1:18" ht="16.149999999999999" customHeight="1" outlineLevel="1" x14ac:dyDescent="0.65">
      <c r="B8" s="401"/>
      <c r="C8" s="264" t="s">
        <v>5518</v>
      </c>
      <c r="D8" s="135"/>
      <c r="E8" s="135"/>
      <c r="F8" s="135"/>
      <c r="G8" s="135"/>
      <c r="H8" s="135"/>
      <c r="I8" s="251"/>
      <c r="K8" s="1096"/>
      <c r="L8" s="1096"/>
      <c r="M8" s="1096"/>
      <c r="N8" s="1096"/>
    </row>
    <row r="9" spans="1:18" ht="16.149999999999999" customHeight="1" outlineLevel="1" x14ac:dyDescent="0.35">
      <c r="B9" s="398" t="s">
        <v>126</v>
      </c>
      <c r="C9" s="264" t="s">
        <v>5519</v>
      </c>
      <c r="D9" s="264"/>
      <c r="E9" s="135"/>
      <c r="F9" s="135"/>
      <c r="G9" s="264"/>
      <c r="H9" s="264"/>
      <c r="I9" s="251"/>
      <c r="K9" s="1096"/>
      <c r="L9" s="1096"/>
      <c r="M9" s="1096"/>
      <c r="N9" s="1096"/>
      <c r="R9" s="4"/>
    </row>
    <row r="10" spans="1:18" ht="16.149999999999999" customHeight="1" outlineLevel="1" x14ac:dyDescent="0.35">
      <c r="B10" s="134"/>
      <c r="C10" s="264" t="s">
        <v>5520</v>
      </c>
      <c r="D10" s="265"/>
      <c r="E10" s="135"/>
      <c r="F10" s="135"/>
      <c r="G10" s="265"/>
      <c r="H10" s="265"/>
      <c r="I10" s="251"/>
      <c r="K10" s="1096"/>
      <c r="L10" s="1096"/>
      <c r="M10" s="1096"/>
      <c r="N10" s="1096"/>
      <c r="R10" s="4"/>
    </row>
    <row r="11" spans="1:18" s="32" customFormat="1" ht="32.65" customHeight="1" outlineLevel="1" x14ac:dyDescent="0.65">
      <c r="B11" s="134" t="s">
        <v>5521</v>
      </c>
      <c r="C11" s="379" t="s">
        <v>5522</v>
      </c>
      <c r="D11" s="406"/>
      <c r="E11" s="406"/>
      <c r="F11" s="406"/>
      <c r="G11" s="406"/>
      <c r="H11" s="406"/>
      <c r="I11" s="407"/>
      <c r="R11" s="6"/>
    </row>
    <row r="12" spans="1:18" s="32" customFormat="1" ht="32.65" customHeight="1" thickBot="1" x14ac:dyDescent="0.9">
      <c r="B12" s="266"/>
      <c r="C12" s="219"/>
      <c r="D12" s="219"/>
      <c r="E12" s="219"/>
      <c r="F12" s="219"/>
      <c r="G12" s="219"/>
      <c r="H12" s="220" t="s">
        <v>5523</v>
      </c>
      <c r="I12" s="116">
        <f>I40+I32</f>
        <v>92.036671547433528</v>
      </c>
    </row>
    <row r="13" spans="1:18" ht="16.399999999999999" customHeight="1" x14ac:dyDescent="0.65">
      <c r="B13" s="30"/>
      <c r="C13" s="30"/>
      <c r="D13" s="30"/>
      <c r="E13" s="30"/>
      <c r="F13" s="30"/>
      <c r="G13" s="30"/>
      <c r="H13" s="30"/>
      <c r="I13" s="31"/>
    </row>
    <row r="14" spans="1:18" s="94" customFormat="1" ht="24" thickBot="1" x14ac:dyDescent="0.6">
      <c r="A14" s="92"/>
      <c r="B14" s="96" t="s">
        <v>135</v>
      </c>
    </row>
    <row r="15" spans="1:18" s="94" customFormat="1" x14ac:dyDescent="0.35">
      <c r="B15" s="1167" t="s">
        <v>5524</v>
      </c>
      <c r="C15" s="1168"/>
      <c r="D15" s="710">
        <v>252</v>
      </c>
      <c r="E15" s="295"/>
      <c r="F15" s="295"/>
      <c r="G15" s="295"/>
      <c r="H15" s="295"/>
      <c r="I15" s="296"/>
      <c r="R15" s="449"/>
    </row>
    <row r="16" spans="1:18" s="94" customFormat="1" x14ac:dyDescent="0.35">
      <c r="B16" s="1116" t="s">
        <v>5525</v>
      </c>
      <c r="C16" s="1166"/>
      <c r="D16" s="703">
        <v>80</v>
      </c>
      <c r="E16" s="135"/>
      <c r="F16" s="135"/>
      <c r="G16" s="135"/>
      <c r="H16" s="135"/>
      <c r="I16" s="251"/>
      <c r="R16" s="449"/>
    </row>
    <row r="17" spans="2:18" s="94" customFormat="1" x14ac:dyDescent="0.35">
      <c r="B17" s="1116" t="s">
        <v>5526</v>
      </c>
      <c r="C17" s="1166"/>
      <c r="D17" s="703">
        <v>39</v>
      </c>
      <c r="E17" s="135"/>
      <c r="F17" s="135"/>
      <c r="G17" s="135"/>
      <c r="H17" s="135"/>
      <c r="I17" s="251"/>
      <c r="R17" s="449"/>
    </row>
    <row r="18" spans="2:18" s="94" customFormat="1" x14ac:dyDescent="0.35">
      <c r="B18" s="1158" t="s">
        <v>5527</v>
      </c>
      <c r="C18" s="1159"/>
      <c r="D18" s="704">
        <v>0.15</v>
      </c>
      <c r="E18" s="135"/>
      <c r="F18" s="135"/>
      <c r="G18" s="135"/>
      <c r="H18" s="135"/>
      <c r="I18" s="251"/>
      <c r="R18" s="449"/>
    </row>
    <row r="19" spans="2:18" s="94" customFormat="1" x14ac:dyDescent="0.35">
      <c r="B19" s="491"/>
      <c r="C19" s="136"/>
      <c r="D19" s="712"/>
      <c r="E19" s="135"/>
      <c r="F19" s="135"/>
      <c r="G19" s="135"/>
      <c r="H19" s="135"/>
      <c r="I19" s="251"/>
      <c r="R19" s="449"/>
    </row>
    <row r="20" spans="2:18" s="94" customFormat="1" x14ac:dyDescent="0.35">
      <c r="B20" s="1160" t="s">
        <v>5528</v>
      </c>
      <c r="C20" s="1161"/>
      <c r="D20" s="1161"/>
      <c r="E20" s="1161"/>
      <c r="F20" s="1161"/>
      <c r="G20" s="1161"/>
      <c r="H20" s="1161"/>
      <c r="I20" s="1162"/>
      <c r="R20" s="449"/>
    </row>
    <row r="21" spans="2:18" s="94" customFormat="1" ht="43.5" customHeight="1" outlineLevel="1" x14ac:dyDescent="0.45">
      <c r="B21" s="492" t="s">
        <v>5529</v>
      </c>
      <c r="C21" s="490" t="s">
        <v>5530</v>
      </c>
      <c r="D21" s="490" t="s">
        <v>5531</v>
      </c>
      <c r="E21" s="490" t="s">
        <v>5532</v>
      </c>
      <c r="F21" s="135"/>
      <c r="G21" s="264" t="s">
        <v>5533</v>
      </c>
      <c r="H21" s="705" t="s">
        <v>5534</v>
      </c>
      <c r="I21" s="713" t="s">
        <v>3525</v>
      </c>
      <c r="R21" s="449"/>
    </row>
    <row r="22" spans="2:18" s="94" customFormat="1" outlineLevel="1" x14ac:dyDescent="0.35">
      <c r="B22" s="714">
        <v>0</v>
      </c>
      <c r="C22" s="706">
        <v>5.0000000000000001E-3</v>
      </c>
      <c r="D22" s="511">
        <f t="shared" ref="D22:D27" si="0">$D$16*C22</f>
        <v>0.4</v>
      </c>
      <c r="E22" s="580">
        <f t="shared" ref="E22:E27" si="1">B22*D22*2*$D$15</f>
        <v>0</v>
      </c>
      <c r="F22" s="135"/>
      <c r="G22" s="135" t="s">
        <v>5535</v>
      </c>
      <c r="H22" s="706">
        <v>0.04</v>
      </c>
      <c r="I22" s="595">
        <f t="shared" ref="I22:I31" si="2">H22*C44*$E$28*(1-$D$18)</f>
        <v>2857.5118607502345</v>
      </c>
    </row>
    <row r="23" spans="2:18" s="94" customFormat="1" outlineLevel="1" x14ac:dyDescent="0.35">
      <c r="B23" s="714">
        <v>2.5</v>
      </c>
      <c r="C23" s="706">
        <v>0.25800000000000001</v>
      </c>
      <c r="D23" s="511">
        <f t="shared" si="0"/>
        <v>20.64</v>
      </c>
      <c r="E23" s="580">
        <f t="shared" si="1"/>
        <v>26006.400000000001</v>
      </c>
      <c r="F23" s="135"/>
      <c r="G23" s="135" t="s">
        <v>5536</v>
      </c>
      <c r="H23" s="706">
        <v>9.9000000000000005E-2</v>
      </c>
      <c r="I23" s="595">
        <f t="shared" si="2"/>
        <v>2008.6007158322448</v>
      </c>
    </row>
    <row r="24" spans="2:18" s="94" customFormat="1" outlineLevel="1" x14ac:dyDescent="0.35">
      <c r="B24" s="714">
        <v>7.5</v>
      </c>
      <c r="C24" s="706">
        <v>0.223</v>
      </c>
      <c r="D24" s="511">
        <f t="shared" si="0"/>
        <v>17.84</v>
      </c>
      <c r="E24" s="580">
        <f t="shared" si="1"/>
        <v>67435.200000000012</v>
      </c>
      <c r="F24" s="135"/>
      <c r="G24" s="135" t="s">
        <v>4822</v>
      </c>
      <c r="H24" s="706">
        <v>0.42996402615205781</v>
      </c>
      <c r="I24" s="595">
        <f t="shared" si="2"/>
        <v>50617.038519763155</v>
      </c>
    </row>
    <row r="25" spans="2:18" s="94" customFormat="1" outlineLevel="1" x14ac:dyDescent="0.35">
      <c r="B25" s="714">
        <v>17.5</v>
      </c>
      <c r="C25" s="706">
        <v>0.30199999999999999</v>
      </c>
      <c r="D25" s="511">
        <f t="shared" si="0"/>
        <v>24.16</v>
      </c>
      <c r="E25" s="580">
        <f t="shared" si="1"/>
        <v>213091.20000000001</v>
      </c>
      <c r="F25" s="135"/>
      <c r="G25" s="135" t="s">
        <v>5500</v>
      </c>
      <c r="H25" s="706">
        <v>0.2031513157009491</v>
      </c>
      <c r="I25" s="595">
        <f t="shared" si="2"/>
        <v>24127.938855541684</v>
      </c>
    </row>
    <row r="26" spans="2:18" s="94" customFormat="1" outlineLevel="1" x14ac:dyDescent="0.35">
      <c r="B26" s="714">
        <v>37.5</v>
      </c>
      <c r="C26" s="706">
        <v>0.14799999999999999</v>
      </c>
      <c r="D26" s="511">
        <f t="shared" si="0"/>
        <v>11.84</v>
      </c>
      <c r="E26" s="580">
        <f t="shared" si="1"/>
        <v>223776</v>
      </c>
      <c r="F26" s="135"/>
      <c r="G26" s="135" t="s">
        <v>1372</v>
      </c>
      <c r="H26" s="706">
        <v>4.5991804385653425E-3</v>
      </c>
      <c r="I26" s="595">
        <f t="shared" si="2"/>
        <v>568.8167349043041</v>
      </c>
    </row>
    <row r="27" spans="2:18" s="94" customFormat="1" outlineLevel="1" x14ac:dyDescent="0.35">
      <c r="B27" s="714">
        <v>50</v>
      </c>
      <c r="C27" s="706">
        <v>6.5000000000000002E-2</v>
      </c>
      <c r="D27" s="511">
        <f t="shared" si="0"/>
        <v>5.2</v>
      </c>
      <c r="E27" s="580">
        <f t="shared" si="1"/>
        <v>131040</v>
      </c>
      <c r="F27" s="135"/>
      <c r="G27" s="135" t="s">
        <v>1378</v>
      </c>
      <c r="H27" s="706">
        <v>1.1345525932499429E-3</v>
      </c>
      <c r="I27" s="595">
        <f t="shared" si="2"/>
        <v>134.53061359893434</v>
      </c>
    </row>
    <row r="28" spans="2:18" s="94" customFormat="1" outlineLevel="1" x14ac:dyDescent="0.35">
      <c r="B28" s="134"/>
      <c r="C28" s="715"/>
      <c r="D28" s="447" t="s">
        <v>5537</v>
      </c>
      <c r="E28" s="545">
        <f>SUM(E22:E27)</f>
        <v>661348.80000000005</v>
      </c>
      <c r="F28" s="135"/>
      <c r="G28" s="135" t="s">
        <v>5538</v>
      </c>
      <c r="H28" s="706">
        <v>1.4254148430305487E-2</v>
      </c>
      <c r="I28" s="595">
        <f t="shared" si="2"/>
        <v>532.05784586878531</v>
      </c>
    </row>
    <row r="29" spans="2:18" s="94" customFormat="1" outlineLevel="1" x14ac:dyDescent="0.35">
      <c r="B29" s="134"/>
      <c r="C29" s="135"/>
      <c r="D29" s="135"/>
      <c r="E29" s="300"/>
      <c r="F29" s="135"/>
      <c r="G29" s="135" t="s">
        <v>5501</v>
      </c>
      <c r="H29" s="706">
        <v>3.2896776684872397E-2</v>
      </c>
      <c r="I29" s="595">
        <f t="shared" si="2"/>
        <v>2753.5789945736415</v>
      </c>
    </row>
    <row r="30" spans="2:18" s="94" customFormat="1" outlineLevel="1" x14ac:dyDescent="0.35">
      <c r="B30" s="134"/>
      <c r="C30" s="135"/>
      <c r="D30" s="135"/>
      <c r="E30" s="300"/>
      <c r="F30" s="135"/>
      <c r="G30" s="135" t="s">
        <v>5539</v>
      </c>
      <c r="H30" s="706">
        <v>7.0000000000000001E-3</v>
      </c>
      <c r="I30" s="595">
        <f t="shared" si="2"/>
        <v>563.63337824482687</v>
      </c>
    </row>
    <row r="31" spans="2:18" s="94" customFormat="1" outlineLevel="1" x14ac:dyDescent="0.35">
      <c r="B31" s="134"/>
      <c r="C31" s="135"/>
      <c r="D31" s="135"/>
      <c r="E31" s="300"/>
      <c r="F31" s="135"/>
      <c r="G31" s="135" t="s">
        <v>5540</v>
      </c>
      <c r="H31" s="706">
        <v>0.16500000000000001</v>
      </c>
      <c r="I31" s="595">
        <f t="shared" si="2"/>
        <v>0</v>
      </c>
    </row>
    <row r="32" spans="2:18" s="94" customFormat="1" ht="16.5" outlineLevel="1" x14ac:dyDescent="0.45">
      <c r="B32" s="134"/>
      <c r="C32" s="135"/>
      <c r="D32" s="135"/>
      <c r="E32" s="300"/>
      <c r="F32" s="135"/>
      <c r="G32" s="135"/>
      <c r="H32" s="716" t="s">
        <v>117</v>
      </c>
      <c r="I32" s="546">
        <f>SUM(I22:I31)/1000</f>
        <v>84.163707519077818</v>
      </c>
    </row>
    <row r="33" spans="1:18" s="94" customFormat="1" x14ac:dyDescent="0.35">
      <c r="B33" s="134"/>
      <c r="C33" s="135"/>
      <c r="D33" s="135"/>
      <c r="E33" s="300"/>
      <c r="F33" s="135"/>
      <c r="G33" s="135"/>
      <c r="H33" s="135"/>
      <c r="I33" s="251"/>
    </row>
    <row r="34" spans="1:18" s="94" customFormat="1" x14ac:dyDescent="0.35">
      <c r="B34" s="1163" t="s">
        <v>5541</v>
      </c>
      <c r="C34" s="1164"/>
      <c r="D34" s="1164"/>
      <c r="E34" s="1164"/>
      <c r="F34" s="1164"/>
      <c r="G34" s="1164"/>
      <c r="H34" s="1164"/>
      <c r="I34" s="1165"/>
      <c r="R34" s="449"/>
    </row>
    <row r="35" spans="1:18" s="94" customFormat="1" ht="43.5" customHeight="1" outlineLevel="1" x14ac:dyDescent="0.45">
      <c r="B35" s="602"/>
      <c r="C35" s="448"/>
      <c r="D35" s="448"/>
      <c r="E35" s="448"/>
      <c r="F35" s="448"/>
      <c r="G35" s="448"/>
      <c r="H35" s="448" t="s">
        <v>5542</v>
      </c>
      <c r="I35" s="717" t="s">
        <v>3525</v>
      </c>
    </row>
    <row r="36" spans="1:18" s="94" customFormat="1" outlineLevel="1" x14ac:dyDescent="0.35">
      <c r="B36" s="134"/>
      <c r="C36" s="135"/>
      <c r="D36" s="135"/>
      <c r="E36" s="135"/>
      <c r="F36" s="1117" t="s">
        <v>5543</v>
      </c>
      <c r="G36" s="1117"/>
      <c r="H36" s="580">
        <f>D18*(D17/5)</f>
        <v>1.17</v>
      </c>
      <c r="I36" s="595">
        <f>H36*$C$54</f>
        <v>0.39052400934304149</v>
      </c>
    </row>
    <row r="37" spans="1:18" s="94" customFormat="1" outlineLevel="1" x14ac:dyDescent="0.35">
      <c r="B37" s="134"/>
      <c r="C37" s="135"/>
      <c r="D37" s="135"/>
      <c r="E37" s="135"/>
      <c r="F37" s="1117" t="s">
        <v>5544</v>
      </c>
      <c r="G37" s="1117"/>
      <c r="H37" s="580">
        <f>H36*D15</f>
        <v>294.83999999999997</v>
      </c>
      <c r="I37" s="595">
        <f>H37*$C$54</f>
        <v>98.41205035444645</v>
      </c>
    </row>
    <row r="38" spans="1:18" s="94" customFormat="1" outlineLevel="1" x14ac:dyDescent="0.35">
      <c r="B38" s="134"/>
      <c r="C38" s="135"/>
      <c r="D38" s="135"/>
      <c r="E38" s="135"/>
      <c r="F38" s="1117" t="s">
        <v>5545</v>
      </c>
      <c r="G38" s="1117"/>
      <c r="H38" s="580">
        <f>H36*D16</f>
        <v>93.6</v>
      </c>
      <c r="I38" s="595">
        <f>H38*$C$54</f>
        <v>31.241920747443316</v>
      </c>
    </row>
    <row r="39" spans="1:18" s="94" customFormat="1" outlineLevel="1" x14ac:dyDescent="0.35">
      <c r="B39" s="134"/>
      <c r="C39" s="135"/>
      <c r="D39" s="135"/>
      <c r="E39" s="135"/>
      <c r="F39" s="1117" t="s">
        <v>5546</v>
      </c>
      <c r="G39" s="1117"/>
      <c r="H39" s="580">
        <f>H38*D15</f>
        <v>23587.199999999997</v>
      </c>
      <c r="I39" s="595">
        <f>H39*$C$54</f>
        <v>7872.9640283557155</v>
      </c>
    </row>
    <row r="40" spans="1:18" s="94" customFormat="1" ht="17" thickBot="1" x14ac:dyDescent="0.5">
      <c r="B40" s="141"/>
      <c r="C40" s="142"/>
      <c r="D40" s="142"/>
      <c r="E40" s="142"/>
      <c r="F40" s="142"/>
      <c r="G40" s="142"/>
      <c r="H40" s="718" t="s">
        <v>117</v>
      </c>
      <c r="I40" s="719">
        <f>I39/1000</f>
        <v>7.8729640283557156</v>
      </c>
    </row>
    <row r="41" spans="1:18" s="94" customFormat="1" x14ac:dyDescent="0.35"/>
    <row r="42" spans="1:18" s="94" customFormat="1" ht="21.5" thickBot="1" x14ac:dyDescent="0.55000000000000004">
      <c r="A42" s="92" t="s">
        <v>118</v>
      </c>
      <c r="B42" s="93" t="s">
        <v>158</v>
      </c>
    </row>
    <row r="43" spans="1:18" s="94" customFormat="1" ht="14.5" customHeight="1" outlineLevel="1" x14ac:dyDescent="0.35">
      <c r="B43" s="465" t="s">
        <v>3511</v>
      </c>
      <c r="C43" s="466" t="s">
        <v>52</v>
      </c>
      <c r="D43" s="1124" t="s">
        <v>53</v>
      </c>
      <c r="E43" s="1124"/>
      <c r="F43" s="118" t="s">
        <v>5440</v>
      </c>
      <c r="G43" s="118" t="s">
        <v>54</v>
      </c>
      <c r="H43" s="118" t="s">
        <v>5441</v>
      </c>
      <c r="I43" s="1124" t="s">
        <v>54</v>
      </c>
      <c r="J43" s="1124"/>
      <c r="K43" s="1125"/>
    </row>
    <row r="44" spans="1:18" s="94" customFormat="1" ht="14.5" customHeight="1" outlineLevel="1" x14ac:dyDescent="0.35">
      <c r="B44" s="134" t="s">
        <v>5535</v>
      </c>
      <c r="C44" s="140">
        <f t="shared" ref="C44:C54" si="3">F44+H44</f>
        <v>0.12708039463087248</v>
      </c>
      <c r="D44" s="135" t="s">
        <v>5547</v>
      </c>
      <c r="E44" s="135"/>
      <c r="F44" s="147">
        <v>0.10215039463087248</v>
      </c>
      <c r="G44" s="135" t="s">
        <v>195</v>
      </c>
      <c r="H44" s="140">
        <v>2.4930000000000001E-2</v>
      </c>
      <c r="I44" s="1148" t="s">
        <v>3541</v>
      </c>
      <c r="J44" s="1148"/>
      <c r="K44" s="1151"/>
    </row>
    <row r="45" spans="1:18" s="94" customFormat="1" outlineLevel="1" x14ac:dyDescent="0.35">
      <c r="B45" s="134" t="s">
        <v>5548</v>
      </c>
      <c r="C45" s="140">
        <f t="shared" si="3"/>
        <v>3.6091831651276413E-2</v>
      </c>
      <c r="D45" s="135" t="s">
        <v>5547</v>
      </c>
      <c r="E45" s="135"/>
      <c r="F45" s="147">
        <v>2.8603267114093962E-2</v>
      </c>
      <c r="G45" s="135" t="s">
        <v>195</v>
      </c>
      <c r="H45" s="140">
        <v>7.4885645371824475E-3</v>
      </c>
      <c r="I45" s="1148" t="s">
        <v>3541</v>
      </c>
      <c r="J45" s="1148"/>
      <c r="K45" s="1151"/>
    </row>
    <row r="46" spans="1:18" s="94" customFormat="1" outlineLevel="1" x14ac:dyDescent="0.35">
      <c r="B46" s="134" t="s">
        <v>4822</v>
      </c>
      <c r="C46" s="140">
        <f t="shared" si="3"/>
        <v>0.2094185342281879</v>
      </c>
      <c r="D46" s="135" t="s">
        <v>5547</v>
      </c>
      <c r="E46" s="135"/>
      <c r="F46" s="147">
        <v>0.16390853422818791</v>
      </c>
      <c r="G46" s="135" t="s">
        <v>195</v>
      </c>
      <c r="H46" s="140">
        <v>4.5510000000000002E-2</v>
      </c>
      <c r="I46" s="1148" t="s">
        <v>3541</v>
      </c>
      <c r="J46" s="1148"/>
      <c r="K46" s="1151"/>
    </row>
    <row r="47" spans="1:18" s="94" customFormat="1" outlineLevel="1" x14ac:dyDescent="0.35">
      <c r="B47" s="134" t="s">
        <v>5500</v>
      </c>
      <c r="C47" s="140">
        <f t="shared" si="3"/>
        <v>0.21127644888053693</v>
      </c>
      <c r="D47" s="135" t="s">
        <v>5547</v>
      </c>
      <c r="E47" s="135"/>
      <c r="F47" s="147">
        <v>0.16982644888053691</v>
      </c>
      <c r="G47" s="135" t="s">
        <v>195</v>
      </c>
      <c r="H47" s="140">
        <v>4.1450000000000001E-2</v>
      </c>
      <c r="I47" s="1148" t="s">
        <v>3541</v>
      </c>
      <c r="J47" s="1148"/>
      <c r="K47" s="1151"/>
    </row>
    <row r="48" spans="1:18" s="94" customFormat="1" outlineLevel="1" x14ac:dyDescent="0.35">
      <c r="B48" s="134" t="s">
        <v>1372</v>
      </c>
      <c r="C48" s="140">
        <f t="shared" si="3"/>
        <v>0.22000999999999998</v>
      </c>
      <c r="D48" s="135" t="s">
        <v>5547</v>
      </c>
      <c r="E48" s="135"/>
      <c r="F48" s="147">
        <v>0.19661999999999999</v>
      </c>
      <c r="G48" s="135" t="s">
        <v>195</v>
      </c>
      <c r="H48" s="140">
        <v>2.3390000000000001E-2</v>
      </c>
      <c r="I48" s="1148" t="s">
        <v>3541</v>
      </c>
      <c r="J48" s="1148"/>
      <c r="K48" s="1151"/>
    </row>
    <row r="49" spans="2:14" s="94" customFormat="1" outlineLevel="1" x14ac:dyDescent="0.35">
      <c r="B49" s="134" t="s">
        <v>1378</v>
      </c>
      <c r="C49" s="140">
        <f t="shared" si="3"/>
        <v>0.21093419731543628</v>
      </c>
      <c r="D49" s="135" t="s">
        <v>5547</v>
      </c>
      <c r="E49" s="135"/>
      <c r="F49" s="147">
        <v>0.17504419731543627</v>
      </c>
      <c r="G49" s="135" t="s">
        <v>195</v>
      </c>
      <c r="H49" s="140">
        <v>3.5889999999999998E-2</v>
      </c>
      <c r="I49" s="1148" t="s">
        <v>3541</v>
      </c>
      <c r="J49" s="1148"/>
      <c r="K49" s="1151"/>
    </row>
    <row r="50" spans="2:14" s="94" customFormat="1" outlineLevel="1" x14ac:dyDescent="0.35">
      <c r="B50" s="134" t="s">
        <v>5538</v>
      </c>
      <c r="C50" s="140">
        <f t="shared" si="3"/>
        <v>6.6400000000000001E-2</v>
      </c>
      <c r="D50" s="135" t="s">
        <v>5547</v>
      </c>
      <c r="E50" s="135"/>
      <c r="F50" s="147">
        <v>5.425E-2</v>
      </c>
      <c r="G50" s="135" t="s">
        <v>195</v>
      </c>
      <c r="H50" s="140">
        <v>1.2149999999999999E-2</v>
      </c>
      <c r="I50" s="1148" t="s">
        <v>3541</v>
      </c>
      <c r="J50" s="1148"/>
      <c r="K50" s="1151"/>
    </row>
    <row r="51" spans="2:14" s="94" customFormat="1" outlineLevel="1" x14ac:dyDescent="0.35">
      <c r="B51" s="134" t="s">
        <v>5501</v>
      </c>
      <c r="C51" s="140">
        <f t="shared" si="3"/>
        <v>0.1489</v>
      </c>
      <c r="D51" s="135" t="s">
        <v>5547</v>
      </c>
      <c r="E51" s="135"/>
      <c r="F51" s="147">
        <v>0.11781</v>
      </c>
      <c r="G51" s="135" t="s">
        <v>195</v>
      </c>
      <c r="H51" s="140">
        <v>3.109E-2</v>
      </c>
      <c r="I51" s="1148" t="s">
        <v>3541</v>
      </c>
      <c r="J51" s="1148"/>
      <c r="K51" s="1151"/>
    </row>
    <row r="52" spans="2:14" s="94" customFormat="1" ht="14.5" customHeight="1" outlineLevel="1" x14ac:dyDescent="0.35">
      <c r="B52" s="134" t="s">
        <v>5539</v>
      </c>
      <c r="C52" s="140">
        <f t="shared" si="3"/>
        <v>0.14323500528719005</v>
      </c>
      <c r="D52" s="135" t="s">
        <v>5547</v>
      </c>
      <c r="E52" s="135"/>
      <c r="F52" s="147">
        <v>0.1136742644295302</v>
      </c>
      <c r="G52" s="135" t="s">
        <v>195</v>
      </c>
      <c r="H52" s="140">
        <v>2.9560740857659844E-2</v>
      </c>
      <c r="I52" s="1148" t="s">
        <v>3541</v>
      </c>
      <c r="J52" s="1148"/>
      <c r="K52" s="1151"/>
    </row>
    <row r="53" spans="2:14" s="94" customFormat="1" ht="14.5" customHeight="1" outlineLevel="1" x14ac:dyDescent="0.35">
      <c r="B53" s="134" t="s">
        <v>5540</v>
      </c>
      <c r="C53" s="140">
        <f t="shared" si="3"/>
        <v>0</v>
      </c>
      <c r="D53" s="135" t="s">
        <v>5547</v>
      </c>
      <c r="E53" s="135"/>
      <c r="F53" s="147">
        <v>0</v>
      </c>
      <c r="G53" s="135" t="s">
        <v>273</v>
      </c>
      <c r="H53" s="147">
        <v>0</v>
      </c>
      <c r="I53" s="1148" t="s">
        <v>273</v>
      </c>
      <c r="J53" s="1148"/>
      <c r="K53" s="1151"/>
      <c r="N53" s="707"/>
    </row>
    <row r="54" spans="2:14" s="94" customFormat="1" ht="14.5" customHeight="1" outlineLevel="1" x14ac:dyDescent="0.45">
      <c r="B54" s="134" t="s">
        <v>5541</v>
      </c>
      <c r="C54" s="140">
        <f t="shared" si="3"/>
        <v>0.33378120456670213</v>
      </c>
      <c r="D54" s="1148" t="s">
        <v>5549</v>
      </c>
      <c r="E54" s="1148"/>
      <c r="F54" s="140">
        <v>0.33378120456670213</v>
      </c>
      <c r="G54" s="135" t="s">
        <v>5550</v>
      </c>
      <c r="H54" s="147">
        <v>0</v>
      </c>
      <c r="I54" s="1148" t="s">
        <v>273</v>
      </c>
      <c r="J54" s="1148"/>
      <c r="K54" s="1151"/>
      <c r="N54" s="707"/>
    </row>
    <row r="55" spans="2:14" s="94" customFormat="1" ht="14.5" customHeight="1" outlineLevel="1" x14ac:dyDescent="0.35">
      <c r="B55" s="134" t="s">
        <v>5551</v>
      </c>
      <c r="C55" s="140" t="s">
        <v>3657</v>
      </c>
      <c r="D55" s="264" t="s">
        <v>3657</v>
      </c>
      <c r="E55" s="264"/>
      <c r="F55" s="140" t="s">
        <v>3657</v>
      </c>
      <c r="G55" s="135" t="s">
        <v>5552</v>
      </c>
      <c r="H55" s="140" t="s">
        <v>3657</v>
      </c>
      <c r="I55" s="136" t="s">
        <v>3657</v>
      </c>
      <c r="J55" s="136" t="s">
        <v>3657</v>
      </c>
      <c r="K55" s="380"/>
      <c r="N55" s="707"/>
    </row>
    <row r="56" spans="2:14" s="94" customFormat="1" ht="15" outlineLevel="1" thickBot="1" x14ac:dyDescent="0.4">
      <c r="B56" s="141" t="s">
        <v>5551</v>
      </c>
      <c r="C56" s="143" t="s">
        <v>3657</v>
      </c>
      <c r="D56" s="467" t="s">
        <v>3657</v>
      </c>
      <c r="E56" s="467"/>
      <c r="F56" s="143" t="s">
        <v>3657</v>
      </c>
      <c r="G56" s="142" t="s">
        <v>5553</v>
      </c>
      <c r="H56" s="143" t="s">
        <v>3657</v>
      </c>
      <c r="I56" s="148" t="s">
        <v>3657</v>
      </c>
      <c r="J56" s="148" t="s">
        <v>3657</v>
      </c>
      <c r="K56" s="708"/>
    </row>
  </sheetData>
  <mergeCells count="30">
    <mergeCell ref="I45:K45"/>
    <mergeCell ref="I46:K46"/>
    <mergeCell ref="I47:K47"/>
    <mergeCell ref="I53:K53"/>
    <mergeCell ref="I54:K54"/>
    <mergeCell ref="I48:K48"/>
    <mergeCell ref="I49:K49"/>
    <mergeCell ref="I50:K50"/>
    <mergeCell ref="I51:K51"/>
    <mergeCell ref="I52:K52"/>
    <mergeCell ref="D54:E54"/>
    <mergeCell ref="F36:G36"/>
    <mergeCell ref="F37:G37"/>
    <mergeCell ref="F38:G38"/>
    <mergeCell ref="F39:G39"/>
    <mergeCell ref="I44:K44"/>
    <mergeCell ref="B18:C18"/>
    <mergeCell ref="D43:E43"/>
    <mergeCell ref="I43:K43"/>
    <mergeCell ref="K10:N10"/>
    <mergeCell ref="B20:I20"/>
    <mergeCell ref="B34:I34"/>
    <mergeCell ref="B17:C17"/>
    <mergeCell ref="B16:C16"/>
    <mergeCell ref="B15:C15"/>
    <mergeCell ref="K5:N5"/>
    <mergeCell ref="K6:N6"/>
    <mergeCell ref="K7:N7"/>
    <mergeCell ref="K8:N8"/>
    <mergeCell ref="K9:N9"/>
  </mergeCells>
  <conditionalFormatting sqref="H50">
    <cfRule type="expression" dxfId="6" priority="1">
      <formula>IF(H50="",TRUE,FALSE)</formula>
    </cfRule>
  </conditionalFormatting>
  <pageMargins left="0.7" right="0.7" top="0.78740157499999996" bottom="0.78740157499999996"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B1BFB-E551-43CB-8D26-171E12587A0A}">
  <sheetPr>
    <tabColor rgb="FF006582"/>
    <pageSetUpPr autoPageBreaks="0"/>
  </sheetPr>
  <dimension ref="A1:CG86"/>
  <sheetViews>
    <sheetView topLeftCell="A50" zoomScale="70" zoomScaleNormal="70" workbookViewId="0">
      <selection activeCell="B3" sqref="B3"/>
    </sheetView>
  </sheetViews>
  <sheetFormatPr baseColWidth="10" defaultColWidth="10.7265625" defaultRowHeight="14.5" outlineLevelRow="1" outlineLevelCol="1" x14ac:dyDescent="0.35"/>
  <cols>
    <col min="1" max="1" width="12.453125" style="1" customWidth="1"/>
    <col min="2" max="2" width="16" style="1" customWidth="1"/>
    <col min="3" max="3" width="17.1796875" style="1" customWidth="1"/>
    <col min="4" max="4" width="14.453125" style="1" customWidth="1"/>
    <col min="5" max="12" width="13" style="1" customWidth="1"/>
    <col min="13" max="13" width="4.54296875" style="1" customWidth="1"/>
    <col min="14" max="84" width="13" style="1" customWidth="1" outlineLevel="1"/>
    <col min="85" max="85" width="13" style="1" customWidth="1"/>
    <col min="86" max="16384" width="10.7265625" style="1"/>
  </cols>
  <sheetData>
    <row r="1" spans="2:83" ht="16" customHeight="1" x14ac:dyDescent="0.35"/>
    <row r="2" spans="2:83" ht="16" customHeight="1" thickBot="1" x14ac:dyDescent="0.4"/>
    <row r="3" spans="2:83" s="366" customFormat="1" ht="106" customHeight="1" x14ac:dyDescent="0.35">
      <c r="B3" s="127" t="s">
        <v>7276</v>
      </c>
      <c r="C3" s="374"/>
      <c r="D3" s="374"/>
      <c r="E3" s="374"/>
      <c r="F3" s="374"/>
      <c r="G3" s="374"/>
      <c r="H3" s="374"/>
      <c r="I3" s="384"/>
      <c r="J3" s="367"/>
    </row>
    <row r="4" spans="2:83" ht="5.25" customHeight="1" x14ac:dyDescent="0.65">
      <c r="B4" s="290"/>
      <c r="C4" s="168"/>
      <c r="D4" s="168"/>
      <c r="E4" s="168"/>
      <c r="F4" s="168"/>
      <c r="G4" s="364"/>
      <c r="H4" s="364"/>
      <c r="I4" s="400"/>
      <c r="J4" s="5"/>
    </row>
    <row r="5" spans="2:83" ht="20.149999999999999" customHeight="1" x14ac:dyDescent="0.55000000000000004">
      <c r="B5" s="235" t="s">
        <v>5554</v>
      </c>
      <c r="C5" s="260"/>
      <c r="D5" s="260"/>
      <c r="E5" s="260"/>
      <c r="F5" s="260"/>
      <c r="G5" s="260"/>
      <c r="H5" s="260"/>
      <c r="I5" s="261"/>
      <c r="N5" s="1095"/>
      <c r="O5" s="1095"/>
      <c r="P5" s="1095"/>
      <c r="Q5" s="1095"/>
      <c r="R5" s="3"/>
      <c r="Z5" s="3"/>
      <c r="AH5" s="3"/>
      <c r="AT5" s="3"/>
      <c r="BB5" s="3"/>
      <c r="BJ5" s="3"/>
      <c r="BR5" s="3"/>
      <c r="BZ5" s="3"/>
    </row>
    <row r="6" spans="2:83" ht="16.149999999999999" hidden="1" customHeight="1" outlineLevel="1" x14ac:dyDescent="0.35">
      <c r="B6" s="134"/>
      <c r="C6" s="135"/>
      <c r="D6" s="135"/>
      <c r="E6" s="135"/>
      <c r="F6" s="135"/>
      <c r="G6" s="135"/>
      <c r="H6" s="135"/>
      <c r="I6" s="251"/>
      <c r="N6" s="1096"/>
      <c r="O6" s="1096"/>
      <c r="P6" s="1096"/>
      <c r="Q6" s="1096"/>
    </row>
    <row r="7" spans="2:83" ht="16.149999999999999" hidden="1" customHeight="1" outlineLevel="1" x14ac:dyDescent="0.35">
      <c r="B7" s="398" t="s">
        <v>124</v>
      </c>
      <c r="C7" s="264" t="s">
        <v>5517</v>
      </c>
      <c r="D7" s="264"/>
      <c r="E7" s="135"/>
      <c r="F7" s="135"/>
      <c r="G7" s="135"/>
      <c r="H7" s="135"/>
      <c r="I7" s="251"/>
      <c r="N7" s="1096"/>
      <c r="O7" s="1096"/>
      <c r="P7" s="1096"/>
      <c r="Q7" s="1096"/>
    </row>
    <row r="8" spans="2:83" ht="16.149999999999999" hidden="1" customHeight="1" outlineLevel="1" x14ac:dyDescent="0.65">
      <c r="B8" s="401"/>
      <c r="C8" s="264" t="s">
        <v>5555</v>
      </c>
      <c r="D8" s="264"/>
      <c r="E8" s="135"/>
      <c r="F8" s="135"/>
      <c r="G8" s="135"/>
      <c r="H8" s="135"/>
      <c r="I8" s="251"/>
      <c r="N8" s="1096"/>
      <c r="O8" s="1096"/>
      <c r="P8" s="1096"/>
      <c r="Q8" s="1096"/>
    </row>
    <row r="9" spans="2:83" ht="16.149999999999999" hidden="1" customHeight="1" outlineLevel="1" x14ac:dyDescent="0.35">
      <c r="B9" s="398" t="s">
        <v>126</v>
      </c>
      <c r="C9" s="264" t="s">
        <v>5556</v>
      </c>
      <c r="D9" s="264"/>
      <c r="E9" s="264"/>
      <c r="F9" s="135"/>
      <c r="G9" s="135"/>
      <c r="H9" s="264"/>
      <c r="I9" s="251"/>
      <c r="N9" s="1096"/>
      <c r="O9" s="1096"/>
      <c r="P9" s="1096"/>
      <c r="Q9" s="1096"/>
    </row>
    <row r="10" spans="2:83" ht="16.149999999999999" hidden="1" customHeight="1" outlineLevel="1" x14ac:dyDescent="0.35">
      <c r="B10" s="134"/>
      <c r="C10" s="264" t="s">
        <v>5557</v>
      </c>
      <c r="D10" s="264"/>
      <c r="E10" s="265"/>
      <c r="F10" s="135"/>
      <c r="G10" s="135"/>
      <c r="H10" s="265"/>
      <c r="I10" s="251"/>
      <c r="N10" s="1096"/>
      <c r="O10" s="1096"/>
      <c r="P10" s="1096"/>
      <c r="Q10" s="1096"/>
      <c r="W10" s="4"/>
      <c r="AE10" s="4"/>
      <c r="AQ10" s="4"/>
      <c r="AY10" s="4"/>
      <c r="BG10" s="4"/>
      <c r="BO10" s="4"/>
      <c r="BW10" s="4"/>
      <c r="CE10" s="4"/>
    </row>
    <row r="11" spans="2:83" ht="16.149999999999999" hidden="1" customHeight="1" outlineLevel="1" x14ac:dyDescent="0.35">
      <c r="B11" s="134"/>
      <c r="C11" s="264"/>
      <c r="D11" s="264"/>
      <c r="E11" s="265"/>
      <c r="F11" s="135"/>
      <c r="G11" s="135"/>
      <c r="H11" s="265"/>
      <c r="I11" s="251"/>
      <c r="N11" s="61"/>
      <c r="O11" s="61"/>
      <c r="P11" s="61"/>
      <c r="Q11" s="61"/>
      <c r="W11" s="4"/>
      <c r="AE11" s="4"/>
      <c r="AQ11" s="4"/>
      <c r="AY11" s="4"/>
      <c r="BG11" s="4"/>
      <c r="BO11" s="4"/>
      <c r="BW11" s="4"/>
      <c r="CE11" s="4"/>
    </row>
    <row r="12" spans="2:83" ht="16.149999999999999" hidden="1" customHeight="1" outlineLevel="1" x14ac:dyDescent="0.35">
      <c r="B12" s="134"/>
      <c r="C12" s="835" t="s">
        <v>5558</v>
      </c>
      <c r="D12" s="264"/>
      <c r="E12" s="265"/>
      <c r="F12" s="135"/>
      <c r="G12" s="135"/>
      <c r="H12" s="265"/>
      <c r="I12" s="251"/>
      <c r="N12" s="61"/>
      <c r="O12" s="61"/>
      <c r="P12" s="61"/>
      <c r="Q12" s="61"/>
      <c r="W12" s="4"/>
      <c r="AE12" s="4"/>
      <c r="AQ12" s="4"/>
      <c r="AY12" s="4"/>
      <c r="BG12" s="4"/>
      <c r="BO12" s="4"/>
      <c r="BW12" s="4"/>
      <c r="CE12" s="4"/>
    </row>
    <row r="13" spans="2:83" ht="5.15" hidden="1" customHeight="1" outlineLevel="1" x14ac:dyDescent="0.35">
      <c r="B13" s="134"/>
      <c r="C13" s="834"/>
      <c r="D13" s="264"/>
      <c r="E13" s="265"/>
      <c r="F13" s="135"/>
      <c r="G13" s="135"/>
      <c r="H13" s="265"/>
      <c r="I13" s="251"/>
      <c r="N13" s="61"/>
      <c r="O13" s="61"/>
      <c r="P13" s="61"/>
      <c r="Q13" s="61"/>
      <c r="W13" s="4"/>
      <c r="AE13" s="4"/>
      <c r="AQ13" s="4"/>
      <c r="AY13" s="4"/>
      <c r="BG13" s="4"/>
      <c r="BO13" s="4"/>
      <c r="BW13" s="4"/>
      <c r="CE13" s="4"/>
    </row>
    <row r="14" spans="2:83" ht="16.149999999999999" hidden="1" customHeight="1" outlineLevel="1" x14ac:dyDescent="0.35">
      <c r="B14" s="319"/>
      <c r="C14" s="831" t="s">
        <v>5559</v>
      </c>
      <c r="D14" s="831"/>
      <c r="E14" s="832"/>
      <c r="F14" s="321"/>
      <c r="G14" s="321"/>
      <c r="H14" s="832"/>
      <c r="I14" s="833"/>
      <c r="N14" s="61"/>
      <c r="O14" s="61"/>
      <c r="P14" s="61"/>
      <c r="Q14" s="61"/>
      <c r="W14" s="4"/>
      <c r="AE14" s="4"/>
      <c r="AQ14" s="4"/>
      <c r="AY14" s="4"/>
      <c r="BG14" s="4"/>
      <c r="BO14" s="4"/>
      <c r="BW14" s="4"/>
      <c r="CE14" s="4"/>
    </row>
    <row r="15" spans="2:83" ht="16.149999999999999" hidden="1" customHeight="1" outlineLevel="1" x14ac:dyDescent="0.35">
      <c r="B15" s="319"/>
      <c r="C15" s="831" t="s">
        <v>5560</v>
      </c>
      <c r="D15" s="831"/>
      <c r="E15" s="832"/>
      <c r="F15" s="321"/>
      <c r="G15" s="321"/>
      <c r="H15" s="832"/>
      <c r="I15" s="833"/>
      <c r="K15" s="94"/>
      <c r="L15" s="94"/>
      <c r="M15" s="94"/>
      <c r="N15" s="94"/>
      <c r="O15" s="61"/>
      <c r="P15" s="61"/>
      <c r="Q15" s="61"/>
      <c r="W15" s="4"/>
      <c r="AE15" s="4"/>
      <c r="AQ15" s="4"/>
      <c r="AY15" s="4"/>
      <c r="BG15" s="4"/>
      <c r="BO15" s="4"/>
      <c r="BW15" s="4"/>
      <c r="CE15" s="4"/>
    </row>
    <row r="16" spans="2:83" ht="5.15" hidden="1" customHeight="1" outlineLevel="1" x14ac:dyDescent="0.35">
      <c r="B16" s="319"/>
      <c r="C16" s="831"/>
      <c r="D16" s="831"/>
      <c r="E16" s="832"/>
      <c r="F16" s="321"/>
      <c r="G16" s="321"/>
      <c r="H16" s="832"/>
      <c r="I16" s="833"/>
      <c r="K16" s="94"/>
      <c r="L16" s="94"/>
      <c r="M16" s="94"/>
      <c r="N16" s="94"/>
      <c r="O16" s="61"/>
      <c r="P16" s="61"/>
      <c r="Q16" s="61"/>
      <c r="W16" s="4"/>
      <c r="AE16" s="4"/>
      <c r="AQ16" s="4"/>
      <c r="AY16" s="4"/>
      <c r="BG16" s="4"/>
      <c r="BO16" s="4"/>
      <c r="BW16" s="4"/>
      <c r="CE16" s="4"/>
    </row>
    <row r="17" spans="2:83" ht="16.149999999999999" hidden="1" customHeight="1" outlineLevel="1" x14ac:dyDescent="0.35">
      <c r="B17" s="319"/>
      <c r="C17" s="831" t="s">
        <v>5561</v>
      </c>
      <c r="D17" s="831"/>
      <c r="E17" s="832"/>
      <c r="F17" s="321"/>
      <c r="G17" s="321"/>
      <c r="H17" s="832"/>
      <c r="I17" s="833"/>
      <c r="N17" s="61"/>
      <c r="O17" s="61"/>
      <c r="P17" s="61"/>
      <c r="Q17" s="61"/>
      <c r="W17" s="4"/>
      <c r="AE17" s="4"/>
      <c r="AQ17" s="4"/>
      <c r="AY17" s="4"/>
      <c r="BG17" s="4"/>
      <c r="BO17" s="4"/>
      <c r="BW17" s="4"/>
      <c r="CE17" s="4"/>
    </row>
    <row r="18" spans="2:83" ht="16.149999999999999" hidden="1" customHeight="1" outlineLevel="1" x14ac:dyDescent="0.35">
      <c r="B18" s="319"/>
      <c r="C18" s="831" t="s">
        <v>5562</v>
      </c>
      <c r="D18" s="831"/>
      <c r="E18" s="832"/>
      <c r="F18" s="321"/>
      <c r="G18" s="321"/>
      <c r="H18" s="832"/>
      <c r="I18" s="833"/>
      <c r="N18" s="61"/>
      <c r="O18" s="61"/>
      <c r="P18" s="61"/>
      <c r="Q18" s="61"/>
      <c r="W18" s="4"/>
      <c r="AE18" s="4"/>
      <c r="AQ18" s="4"/>
      <c r="AY18" s="4"/>
      <c r="BG18" s="4"/>
      <c r="BO18" s="4"/>
      <c r="BW18" s="4"/>
      <c r="CE18" s="4"/>
    </row>
    <row r="19" spans="2:83" ht="5.15" hidden="1" customHeight="1" outlineLevel="1" x14ac:dyDescent="0.35">
      <c r="B19" s="319"/>
      <c r="C19" s="831"/>
      <c r="D19" s="831"/>
      <c r="E19" s="832"/>
      <c r="F19" s="321"/>
      <c r="G19" s="321"/>
      <c r="H19" s="832"/>
      <c r="I19" s="833"/>
      <c r="N19" s="61"/>
      <c r="O19" s="61"/>
      <c r="P19" s="61"/>
      <c r="Q19" s="61"/>
      <c r="W19" s="4"/>
      <c r="AE19" s="4"/>
      <c r="AQ19" s="4"/>
      <c r="AY19" s="4"/>
      <c r="BG19" s="4"/>
      <c r="BO19" s="4"/>
      <c r="BW19" s="4"/>
      <c r="CE19" s="4"/>
    </row>
    <row r="20" spans="2:83" ht="16.149999999999999" hidden="1" customHeight="1" outlineLevel="1" x14ac:dyDescent="0.35">
      <c r="B20" s="319"/>
      <c r="C20" s="831" t="s">
        <v>5563</v>
      </c>
      <c r="D20" s="831"/>
      <c r="E20" s="832"/>
      <c r="F20" s="321"/>
      <c r="G20" s="321"/>
      <c r="H20" s="832"/>
      <c r="I20" s="833"/>
      <c r="N20" s="61"/>
      <c r="O20" s="61"/>
      <c r="P20" s="61"/>
      <c r="Q20" s="61"/>
      <c r="W20" s="4"/>
      <c r="AE20" s="4"/>
      <c r="AQ20" s="4"/>
      <c r="AY20" s="4"/>
      <c r="BG20" s="4"/>
      <c r="BO20" s="4"/>
      <c r="BW20" s="4"/>
      <c r="CE20" s="4"/>
    </row>
    <row r="21" spans="2:83" ht="16.149999999999999" hidden="1" customHeight="1" outlineLevel="1" x14ac:dyDescent="0.35">
      <c r="B21" s="319"/>
      <c r="C21" s="831" t="s">
        <v>5564</v>
      </c>
      <c r="D21" s="831"/>
      <c r="E21" s="832"/>
      <c r="F21" s="321"/>
      <c r="G21" s="321"/>
      <c r="H21" s="832"/>
      <c r="I21" s="833"/>
      <c r="N21" s="61"/>
      <c r="O21" s="61"/>
      <c r="P21" s="61"/>
      <c r="Q21" s="61"/>
      <c r="W21" s="4"/>
      <c r="AE21" s="4"/>
      <c r="AQ21" s="4"/>
      <c r="AY21" s="4"/>
      <c r="BG21" s="4"/>
      <c r="BO21" s="4"/>
      <c r="BW21" s="4"/>
      <c r="CE21" s="4"/>
    </row>
    <row r="22" spans="2:83" ht="5.15" hidden="1" customHeight="1" outlineLevel="1" x14ac:dyDescent="0.35">
      <c r="B22" s="319"/>
      <c r="C22" s="831"/>
      <c r="D22" s="831"/>
      <c r="E22" s="832"/>
      <c r="F22" s="321"/>
      <c r="G22" s="321"/>
      <c r="H22" s="832"/>
      <c r="I22" s="833"/>
      <c r="N22" s="61"/>
      <c r="O22" s="61"/>
      <c r="P22" s="61"/>
      <c r="Q22" s="61"/>
      <c r="W22" s="4"/>
      <c r="AE22" s="4"/>
      <c r="AQ22" s="4"/>
      <c r="AY22" s="4"/>
      <c r="BG22" s="4"/>
      <c r="BO22" s="4"/>
      <c r="BW22" s="4"/>
      <c r="CE22" s="4"/>
    </row>
    <row r="23" spans="2:83" ht="16.149999999999999" hidden="1" customHeight="1" outlineLevel="1" x14ac:dyDescent="0.35">
      <c r="B23" s="319"/>
      <c r="C23" s="831" t="s">
        <v>5565</v>
      </c>
      <c r="D23" s="831"/>
      <c r="E23" s="832"/>
      <c r="F23" s="321"/>
      <c r="G23" s="321"/>
      <c r="H23" s="832"/>
      <c r="I23" s="833"/>
      <c r="N23" s="61"/>
      <c r="O23" s="61"/>
      <c r="P23" s="61"/>
      <c r="Q23" s="61"/>
      <c r="W23" s="4"/>
      <c r="AE23" s="4"/>
      <c r="AQ23" s="4"/>
      <c r="AY23" s="4"/>
      <c r="BG23" s="4"/>
      <c r="BO23" s="4"/>
      <c r="BW23" s="4"/>
      <c r="CE23" s="4"/>
    </row>
    <row r="24" spans="2:83" ht="16.149999999999999" hidden="1" customHeight="1" outlineLevel="1" x14ac:dyDescent="0.35">
      <c r="B24" s="319"/>
      <c r="C24" s="831" t="s">
        <v>5566</v>
      </c>
      <c r="D24" s="831"/>
      <c r="E24" s="832"/>
      <c r="F24" s="321"/>
      <c r="G24" s="321"/>
      <c r="H24" s="832"/>
      <c r="I24" s="833"/>
      <c r="N24" s="61"/>
      <c r="O24" s="61"/>
      <c r="P24" s="61"/>
      <c r="Q24" s="61"/>
      <c r="W24" s="4"/>
      <c r="AE24" s="4"/>
      <c r="AQ24" s="4"/>
      <c r="AY24" s="4"/>
      <c r="BG24" s="4"/>
      <c r="BO24" s="4"/>
      <c r="BW24" s="4"/>
      <c r="CE24" s="4"/>
    </row>
    <row r="25" spans="2:83" ht="5.15" hidden="1" customHeight="1" outlineLevel="1" x14ac:dyDescent="0.35">
      <c r="B25" s="319"/>
      <c r="C25" s="831"/>
      <c r="D25" s="831"/>
      <c r="E25" s="832"/>
      <c r="F25" s="321"/>
      <c r="G25" s="321"/>
      <c r="H25" s="832"/>
      <c r="I25" s="833"/>
      <c r="N25" s="61"/>
      <c r="O25" s="61"/>
      <c r="P25" s="61"/>
      <c r="Q25" s="61"/>
      <c r="W25" s="4"/>
      <c r="AE25" s="4"/>
      <c r="AQ25" s="4"/>
      <c r="AY25" s="4"/>
      <c r="BG25" s="4"/>
      <c r="BO25" s="4"/>
      <c r="BW25" s="4"/>
      <c r="CE25" s="4"/>
    </row>
    <row r="26" spans="2:83" ht="28.5" hidden="1" customHeight="1" outlineLevel="1" x14ac:dyDescent="0.35">
      <c r="B26" s="319"/>
      <c r="C26" s="1169" t="s">
        <v>5567</v>
      </c>
      <c r="D26" s="1169"/>
      <c r="E26" s="1169"/>
      <c r="F26" s="1169"/>
      <c r="G26" s="1169"/>
      <c r="H26" s="1169"/>
      <c r="I26" s="1170"/>
      <c r="N26" s="61"/>
      <c r="O26" s="61"/>
      <c r="P26" s="61"/>
      <c r="Q26" s="61"/>
      <c r="W26" s="4"/>
      <c r="AE26" s="4"/>
      <c r="AQ26" s="4"/>
      <c r="AY26" s="4"/>
      <c r="BG26" s="4"/>
      <c r="BO26" s="4"/>
      <c r="BW26" s="4"/>
      <c r="CE26" s="4"/>
    </row>
    <row r="27" spans="2:83" ht="16.149999999999999" hidden="1" customHeight="1" outlineLevel="1" x14ac:dyDescent="0.35">
      <c r="B27" s="319"/>
      <c r="C27" s="831" t="s">
        <v>5568</v>
      </c>
      <c r="D27" s="831"/>
      <c r="E27" s="832"/>
      <c r="F27" s="321"/>
      <c r="G27" s="321"/>
      <c r="H27" s="832"/>
      <c r="I27" s="833"/>
      <c r="N27" s="61"/>
      <c r="O27" s="61"/>
      <c r="P27" s="61"/>
      <c r="Q27" s="61"/>
      <c r="W27" s="4"/>
      <c r="AE27" s="4"/>
      <c r="AQ27" s="4"/>
      <c r="AY27" s="4"/>
      <c r="BG27" s="4"/>
      <c r="BO27" s="4"/>
      <c r="BW27" s="4"/>
      <c r="CE27" s="4"/>
    </row>
    <row r="28" spans="2:83" ht="5.15" hidden="1" customHeight="1" outlineLevel="1" x14ac:dyDescent="0.35">
      <c r="B28" s="319"/>
      <c r="C28" s="831"/>
      <c r="D28" s="831"/>
      <c r="E28" s="832"/>
      <c r="F28" s="321"/>
      <c r="G28" s="321"/>
      <c r="H28" s="832"/>
      <c r="I28" s="833"/>
      <c r="N28" s="61"/>
      <c r="O28" s="61"/>
      <c r="P28" s="61"/>
      <c r="Q28" s="61"/>
      <c r="W28" s="4"/>
      <c r="AE28" s="4"/>
      <c r="AQ28" s="4"/>
      <c r="AY28" s="4"/>
      <c r="BG28" s="4"/>
      <c r="BO28" s="4"/>
      <c r="BW28" s="4"/>
      <c r="CE28" s="4"/>
    </row>
    <row r="29" spans="2:83" ht="16.149999999999999" hidden="1" customHeight="1" outlineLevel="1" x14ac:dyDescent="0.35">
      <c r="B29" s="319"/>
      <c r="C29" s="831" t="s">
        <v>5569</v>
      </c>
      <c r="D29" s="831"/>
      <c r="E29" s="832"/>
      <c r="F29" s="321"/>
      <c r="G29" s="321"/>
      <c r="H29" s="832"/>
      <c r="I29" s="833"/>
      <c r="N29" s="61"/>
      <c r="O29" s="61"/>
      <c r="P29" s="61"/>
      <c r="Q29" s="61"/>
      <c r="W29" s="4"/>
      <c r="AE29" s="4"/>
      <c r="AQ29" s="4"/>
      <c r="AY29" s="4"/>
      <c r="BG29" s="4"/>
      <c r="BO29" s="4"/>
      <c r="BW29" s="4"/>
      <c r="CE29" s="4"/>
    </row>
    <row r="30" spans="2:83" ht="16.149999999999999" hidden="1" customHeight="1" outlineLevel="1" x14ac:dyDescent="0.35">
      <c r="B30" s="319"/>
      <c r="C30" s="831" t="s">
        <v>5570</v>
      </c>
      <c r="D30" s="831"/>
      <c r="E30" s="832"/>
      <c r="F30" s="321"/>
      <c r="G30" s="321"/>
      <c r="H30" s="832"/>
      <c r="I30" s="833"/>
      <c r="N30" s="61"/>
      <c r="O30" s="61"/>
      <c r="P30" s="61"/>
      <c r="Q30" s="61"/>
      <c r="W30" s="4"/>
      <c r="AE30" s="4"/>
      <c r="AQ30" s="4"/>
      <c r="AY30" s="4"/>
      <c r="BG30" s="4"/>
      <c r="BO30" s="4"/>
      <c r="BW30" s="4"/>
      <c r="CE30" s="4"/>
    </row>
    <row r="31" spans="2:83" s="32" customFormat="1" ht="32.65" hidden="1" customHeight="1" outlineLevel="1" x14ac:dyDescent="0.65">
      <c r="B31" s="402"/>
      <c r="C31" s="403"/>
      <c r="D31" s="404"/>
      <c r="E31" s="405"/>
      <c r="F31" s="406"/>
      <c r="G31" s="406"/>
      <c r="H31" s="406"/>
      <c r="I31" s="407"/>
      <c r="W31" s="6"/>
      <c r="AE31" s="6"/>
      <c r="AQ31" s="6"/>
      <c r="AY31" s="6"/>
      <c r="BG31" s="6"/>
      <c r="BO31" s="6"/>
      <c r="BW31" s="6"/>
      <c r="CE31" s="6"/>
    </row>
    <row r="32" spans="2:83" s="32" customFormat="1" ht="32.65" customHeight="1" collapsed="1" thickBot="1" x14ac:dyDescent="0.9">
      <c r="B32" s="266"/>
      <c r="C32" s="219"/>
      <c r="D32" s="219"/>
      <c r="E32" s="219"/>
      <c r="F32" s="219"/>
      <c r="G32" s="382"/>
      <c r="H32" s="220" t="s">
        <v>5571</v>
      </c>
      <c r="I32" s="229">
        <f>I37+I38</f>
        <v>112.00409991292958</v>
      </c>
    </row>
    <row r="33" spans="1:85" ht="16.399999999999999" customHeight="1" x14ac:dyDescent="0.55000000000000004">
      <c r="A33" s="7"/>
      <c r="B33" s="67"/>
    </row>
    <row r="34" spans="1:85" s="94" customFormat="1" ht="24" thickBot="1" x14ac:dyDescent="0.6">
      <c r="A34" s="92"/>
      <c r="B34" s="96" t="s">
        <v>135</v>
      </c>
    </row>
    <row r="35" spans="1:85" s="94" customFormat="1" x14ac:dyDescent="0.35">
      <c r="B35" s="1172" t="s">
        <v>5524</v>
      </c>
      <c r="C35" s="1173"/>
      <c r="D35" s="495">
        <v>222</v>
      </c>
      <c r="E35" s="295"/>
      <c r="F35" s="295"/>
      <c r="G35" s="295"/>
      <c r="H35" s="496"/>
      <c r="I35" s="296"/>
      <c r="W35" s="449"/>
      <c r="AE35" s="449"/>
      <c r="AQ35" s="449"/>
      <c r="AY35" s="449"/>
      <c r="BG35" s="449"/>
      <c r="BO35" s="449"/>
      <c r="BW35" s="449"/>
      <c r="CE35" s="449"/>
    </row>
    <row r="36" spans="1:85" s="94" customFormat="1" x14ac:dyDescent="0.35">
      <c r="B36" s="1174" t="s">
        <v>5526</v>
      </c>
      <c r="C36" s="1175"/>
      <c r="D36" s="450">
        <v>39</v>
      </c>
      <c r="E36" s="135"/>
      <c r="F36" s="135"/>
      <c r="G36" s="135"/>
      <c r="H36" s="135"/>
      <c r="I36" s="251"/>
      <c r="W36" s="449"/>
      <c r="AE36" s="449"/>
      <c r="AQ36" s="449"/>
      <c r="AY36" s="449"/>
      <c r="BG36" s="449"/>
      <c r="BO36" s="449"/>
      <c r="BW36" s="449"/>
      <c r="CE36" s="449"/>
    </row>
    <row r="37" spans="1:85" s="94" customFormat="1" ht="14.5" customHeight="1" x14ac:dyDescent="0.45">
      <c r="B37" s="319"/>
      <c r="C37" s="321"/>
      <c r="D37" s="321"/>
      <c r="E37" s="321"/>
      <c r="F37" s="135"/>
      <c r="G37" s="135"/>
      <c r="H37" s="451" t="s">
        <v>5572</v>
      </c>
      <c r="I37" s="497">
        <f>SUM(48:48)/1000</f>
        <v>93.508882830443127</v>
      </c>
    </row>
    <row r="38" spans="1:85" s="94" customFormat="1" ht="14.5" customHeight="1" thickBot="1" x14ac:dyDescent="0.5">
      <c r="B38" s="498"/>
      <c r="C38" s="493"/>
      <c r="D38" s="493"/>
      <c r="E38" s="493"/>
      <c r="F38" s="142"/>
      <c r="G38" s="142"/>
      <c r="H38" s="499" t="s">
        <v>5573</v>
      </c>
      <c r="I38" s="500">
        <f>SUM(49:49)/1000</f>
        <v>18.495217082486452</v>
      </c>
    </row>
    <row r="39" spans="1:85" ht="14.5" customHeight="1" x14ac:dyDescent="0.35">
      <c r="B39" s="15"/>
      <c r="C39" s="15"/>
      <c r="D39" s="15"/>
      <c r="E39" s="15"/>
      <c r="F39" s="15"/>
      <c r="G39" s="16"/>
      <c r="I39" s="4"/>
    </row>
    <row r="40" spans="1:85" ht="24" thickBot="1" x14ac:dyDescent="0.6">
      <c r="B40" s="96" t="s">
        <v>5574</v>
      </c>
      <c r="C40" s="94"/>
    </row>
    <row r="41" spans="1:85" s="256" customFormat="1" ht="14.5" customHeight="1" x14ac:dyDescent="0.35">
      <c r="B41" s="324"/>
      <c r="C41" s="118"/>
      <c r="D41" s="118"/>
      <c r="E41" s="479" t="s">
        <v>5575</v>
      </c>
      <c r="F41" s="469" t="s">
        <v>5576</v>
      </c>
      <c r="G41" s="469" t="s">
        <v>5577</v>
      </c>
      <c r="H41" s="469" t="s">
        <v>5578</v>
      </c>
      <c r="I41" s="469" t="s">
        <v>5579</v>
      </c>
      <c r="J41" s="469" t="s">
        <v>5580</v>
      </c>
      <c r="K41" s="469" t="s">
        <v>5581</v>
      </c>
      <c r="L41" s="475" t="s">
        <v>5582</v>
      </c>
      <c r="M41" s="484"/>
      <c r="N41" s="479" t="s">
        <v>5583</v>
      </c>
      <c r="O41" s="469" t="s">
        <v>5584</v>
      </c>
      <c r="P41" s="469" t="s">
        <v>5585</v>
      </c>
      <c r="Q41" s="469" t="s">
        <v>5586</v>
      </c>
      <c r="R41" s="469" t="s">
        <v>5587</v>
      </c>
      <c r="S41" s="469" t="s">
        <v>5588</v>
      </c>
      <c r="T41" s="469" t="s">
        <v>5589</v>
      </c>
      <c r="U41" s="469" t="s">
        <v>5590</v>
      </c>
      <c r="V41" s="469" t="s">
        <v>5591</v>
      </c>
      <c r="W41" s="469" t="s">
        <v>5592</v>
      </c>
      <c r="X41" s="469" t="s">
        <v>5593</v>
      </c>
      <c r="Y41" s="469" t="s">
        <v>5594</v>
      </c>
      <c r="Z41" s="469" t="s">
        <v>5595</v>
      </c>
      <c r="AA41" s="469" t="s">
        <v>5596</v>
      </c>
      <c r="AB41" s="469" t="s">
        <v>5597</v>
      </c>
      <c r="AC41" s="469" t="s">
        <v>5598</v>
      </c>
      <c r="AD41" s="469" t="s">
        <v>5599</v>
      </c>
      <c r="AE41" s="469" t="s">
        <v>5600</v>
      </c>
      <c r="AF41" s="469" t="s">
        <v>5601</v>
      </c>
      <c r="AG41" s="469" t="s">
        <v>5602</v>
      </c>
      <c r="AH41" s="469" t="s">
        <v>5603</v>
      </c>
      <c r="AI41" s="469" t="s">
        <v>5604</v>
      </c>
      <c r="AJ41" s="469" t="s">
        <v>5605</v>
      </c>
      <c r="AK41" s="469" t="s">
        <v>5606</v>
      </c>
      <c r="AL41" s="469" t="s">
        <v>5607</v>
      </c>
      <c r="AM41" s="469" t="s">
        <v>5608</v>
      </c>
      <c r="AN41" s="469" t="s">
        <v>5609</v>
      </c>
      <c r="AO41" s="469" t="s">
        <v>5610</v>
      </c>
      <c r="AP41" s="469" t="s">
        <v>5611</v>
      </c>
      <c r="AQ41" s="469" t="s">
        <v>5612</v>
      </c>
      <c r="AR41" s="469" t="s">
        <v>5613</v>
      </c>
      <c r="AS41" s="469" t="s">
        <v>5614</v>
      </c>
      <c r="AT41" s="469" t="s">
        <v>5615</v>
      </c>
      <c r="AU41" s="469" t="s">
        <v>5616</v>
      </c>
      <c r="AV41" s="469" t="s">
        <v>5617</v>
      </c>
      <c r="AW41" s="469" t="s">
        <v>5618</v>
      </c>
      <c r="AX41" s="469" t="s">
        <v>5619</v>
      </c>
      <c r="AY41" s="469" t="s">
        <v>5620</v>
      </c>
      <c r="AZ41" s="469" t="s">
        <v>5621</v>
      </c>
      <c r="BA41" s="469" t="s">
        <v>5622</v>
      </c>
      <c r="BB41" s="469" t="s">
        <v>5623</v>
      </c>
      <c r="BC41" s="469" t="s">
        <v>5624</v>
      </c>
      <c r="BD41" s="469" t="s">
        <v>5625</v>
      </c>
      <c r="BE41" s="469" t="s">
        <v>5626</v>
      </c>
      <c r="BF41" s="469" t="s">
        <v>5627</v>
      </c>
      <c r="BG41" s="469" t="s">
        <v>5628</v>
      </c>
      <c r="BH41" s="469" t="s">
        <v>5629</v>
      </c>
      <c r="BI41" s="469" t="s">
        <v>5630</v>
      </c>
      <c r="BJ41" s="469" t="s">
        <v>5631</v>
      </c>
      <c r="BK41" s="469" t="s">
        <v>5632</v>
      </c>
      <c r="BL41" s="469" t="s">
        <v>5633</v>
      </c>
      <c r="BM41" s="469" t="s">
        <v>5634</v>
      </c>
      <c r="BN41" s="469" t="s">
        <v>5635</v>
      </c>
      <c r="BO41" s="469" t="s">
        <v>5636</v>
      </c>
      <c r="BP41" s="469" t="s">
        <v>5637</v>
      </c>
      <c r="BQ41" s="469" t="s">
        <v>5638</v>
      </c>
      <c r="BR41" s="469" t="s">
        <v>5639</v>
      </c>
      <c r="BS41" s="469" t="s">
        <v>5640</v>
      </c>
      <c r="BT41" s="469" t="s">
        <v>5641</v>
      </c>
      <c r="BU41" s="469" t="s">
        <v>5642</v>
      </c>
      <c r="BV41" s="469" t="s">
        <v>5643</v>
      </c>
      <c r="BW41" s="469" t="s">
        <v>5644</v>
      </c>
      <c r="BX41" s="469" t="s">
        <v>5645</v>
      </c>
      <c r="BY41" s="469" t="s">
        <v>5646</v>
      </c>
      <c r="BZ41" s="469" t="s">
        <v>5647</v>
      </c>
      <c r="CA41" s="469" t="s">
        <v>5648</v>
      </c>
      <c r="CB41" s="469" t="s">
        <v>5649</v>
      </c>
      <c r="CC41" s="469" t="s">
        <v>5650</v>
      </c>
      <c r="CD41" s="469" t="s">
        <v>5651</v>
      </c>
      <c r="CE41" s="469" t="s">
        <v>5652</v>
      </c>
      <c r="CF41" s="469" t="s">
        <v>5653</v>
      </c>
      <c r="CG41" s="470" t="s">
        <v>5654</v>
      </c>
    </row>
    <row r="42" spans="1:85" s="94" customFormat="1" ht="14.5" customHeight="1" x14ac:dyDescent="0.35">
      <c r="B42" s="1116" t="s">
        <v>5655</v>
      </c>
      <c r="C42" s="1117"/>
      <c r="D42" s="1117"/>
      <c r="E42" s="480">
        <v>10</v>
      </c>
      <c r="F42" s="108">
        <v>40</v>
      </c>
      <c r="G42" s="108">
        <v>12</v>
      </c>
      <c r="H42" s="108">
        <v>76</v>
      </c>
      <c r="I42" s="108">
        <v>45</v>
      </c>
      <c r="J42" s="108">
        <v>13</v>
      </c>
      <c r="K42" s="108">
        <v>67</v>
      </c>
      <c r="L42" s="476">
        <v>54</v>
      </c>
      <c r="M42" s="485"/>
      <c r="N42" s="480">
        <v>80</v>
      </c>
      <c r="O42" s="108">
        <v>34</v>
      </c>
      <c r="P42" s="108">
        <v>27</v>
      </c>
      <c r="Q42" s="108">
        <v>87</v>
      </c>
      <c r="R42" s="108">
        <v>10</v>
      </c>
      <c r="S42" s="108">
        <v>100</v>
      </c>
      <c r="T42" s="108">
        <v>2</v>
      </c>
      <c r="U42" s="108">
        <v>10</v>
      </c>
      <c r="V42" s="108">
        <v>10</v>
      </c>
      <c r="W42" s="108">
        <v>23</v>
      </c>
      <c r="X42" s="108">
        <v>2</v>
      </c>
      <c r="Y42" s="108">
        <v>14</v>
      </c>
      <c r="Z42" s="108">
        <v>10</v>
      </c>
      <c r="AA42" s="108">
        <v>100</v>
      </c>
      <c r="AB42" s="108">
        <v>2</v>
      </c>
      <c r="AC42" s="108">
        <v>10</v>
      </c>
      <c r="AD42" s="108">
        <v>10</v>
      </c>
      <c r="AE42" s="108">
        <v>23</v>
      </c>
      <c r="AF42" s="108">
        <v>2</v>
      </c>
      <c r="AG42" s="108">
        <v>14</v>
      </c>
      <c r="AH42" s="108">
        <v>10</v>
      </c>
      <c r="AI42" s="108">
        <v>100</v>
      </c>
      <c r="AJ42" s="108">
        <v>2</v>
      </c>
      <c r="AK42" s="108">
        <v>10</v>
      </c>
      <c r="AL42" s="108">
        <v>10</v>
      </c>
      <c r="AM42" s="108">
        <v>100</v>
      </c>
      <c r="AN42" s="108">
        <v>2</v>
      </c>
      <c r="AO42" s="108">
        <v>10</v>
      </c>
      <c r="AP42" s="108">
        <v>10</v>
      </c>
      <c r="AQ42" s="108">
        <v>23</v>
      </c>
      <c r="AR42" s="108">
        <v>2</v>
      </c>
      <c r="AS42" s="108">
        <v>14</v>
      </c>
      <c r="AT42" s="108">
        <v>10</v>
      </c>
      <c r="AU42" s="108">
        <v>100</v>
      </c>
      <c r="AV42" s="108">
        <v>2</v>
      </c>
      <c r="AW42" s="108">
        <v>10</v>
      </c>
      <c r="AX42" s="108">
        <v>10</v>
      </c>
      <c r="AY42" s="108">
        <v>23</v>
      </c>
      <c r="AZ42" s="108">
        <v>2</v>
      </c>
      <c r="BA42" s="108">
        <v>14</v>
      </c>
      <c r="BB42" s="108">
        <v>10</v>
      </c>
      <c r="BC42" s="108">
        <v>100</v>
      </c>
      <c r="BD42" s="108">
        <v>2</v>
      </c>
      <c r="BE42" s="108">
        <v>10</v>
      </c>
      <c r="BF42" s="108">
        <v>10</v>
      </c>
      <c r="BG42" s="108">
        <v>23</v>
      </c>
      <c r="BH42" s="108">
        <v>2</v>
      </c>
      <c r="BI42" s="108">
        <v>14</v>
      </c>
      <c r="BJ42" s="108">
        <v>10</v>
      </c>
      <c r="BK42" s="108">
        <v>100</v>
      </c>
      <c r="BL42" s="108">
        <v>2</v>
      </c>
      <c r="BM42" s="108">
        <v>10</v>
      </c>
      <c r="BN42" s="108">
        <v>10</v>
      </c>
      <c r="BO42" s="108">
        <v>23</v>
      </c>
      <c r="BP42" s="108">
        <v>2</v>
      </c>
      <c r="BQ42" s="108">
        <v>14</v>
      </c>
      <c r="BR42" s="108">
        <v>10</v>
      </c>
      <c r="BS42" s="108">
        <v>100</v>
      </c>
      <c r="BT42" s="108">
        <v>2</v>
      </c>
      <c r="BU42" s="108">
        <v>10</v>
      </c>
      <c r="BV42" s="108">
        <v>10</v>
      </c>
      <c r="BW42" s="108">
        <v>23</v>
      </c>
      <c r="BX42" s="108">
        <v>2</v>
      </c>
      <c r="BY42" s="108">
        <v>14</v>
      </c>
      <c r="BZ42" s="108">
        <v>10</v>
      </c>
      <c r="CA42" s="108">
        <v>100</v>
      </c>
      <c r="CB42" s="108">
        <v>2</v>
      </c>
      <c r="CC42" s="108">
        <v>10</v>
      </c>
      <c r="CD42" s="108">
        <v>10</v>
      </c>
      <c r="CE42" s="108">
        <v>23</v>
      </c>
      <c r="CF42" s="108">
        <v>2</v>
      </c>
      <c r="CG42" s="471">
        <v>14</v>
      </c>
    </row>
    <row r="43" spans="1:85" s="94" customFormat="1" ht="14.5" customHeight="1" x14ac:dyDescent="0.35">
      <c r="B43" s="1114" t="s">
        <v>5656</v>
      </c>
      <c r="C43" s="1117"/>
      <c r="D43" s="1117"/>
      <c r="E43" s="489" t="s">
        <v>5657</v>
      </c>
      <c r="F43" s="104" t="s">
        <v>5658</v>
      </c>
      <c r="G43" s="104" t="s">
        <v>5657</v>
      </c>
      <c r="H43" s="104" t="s">
        <v>5657</v>
      </c>
      <c r="I43" s="104" t="s">
        <v>5658</v>
      </c>
      <c r="J43" s="104" t="s">
        <v>5658</v>
      </c>
      <c r="K43" s="104" t="s">
        <v>5657</v>
      </c>
      <c r="L43" s="477" t="s">
        <v>5657</v>
      </c>
      <c r="M43" s="486"/>
      <c r="N43" s="481" t="s">
        <v>5657</v>
      </c>
      <c r="O43" s="104" t="s">
        <v>5657</v>
      </c>
      <c r="P43" s="104" t="s">
        <v>5657</v>
      </c>
      <c r="Q43" s="104" t="s">
        <v>5657</v>
      </c>
      <c r="R43" s="104" t="s">
        <v>5659</v>
      </c>
      <c r="S43" s="104" t="s">
        <v>5657</v>
      </c>
      <c r="T43" s="104" t="s">
        <v>5658</v>
      </c>
      <c r="U43" s="104" t="s">
        <v>5657</v>
      </c>
      <c r="V43" s="104" t="s">
        <v>5658</v>
      </c>
      <c r="W43" s="104" t="s">
        <v>5657</v>
      </c>
      <c r="X43" s="104" t="s">
        <v>5658</v>
      </c>
      <c r="Y43" s="104" t="s">
        <v>5657</v>
      </c>
      <c r="Z43" s="104" t="s">
        <v>5659</v>
      </c>
      <c r="AA43" s="104" t="s">
        <v>5657</v>
      </c>
      <c r="AB43" s="104" t="s">
        <v>5658</v>
      </c>
      <c r="AC43" s="104" t="s">
        <v>5657</v>
      </c>
      <c r="AD43" s="104" t="s">
        <v>5658</v>
      </c>
      <c r="AE43" s="104" t="s">
        <v>5657</v>
      </c>
      <c r="AF43" s="104" t="s">
        <v>5658</v>
      </c>
      <c r="AG43" s="104" t="s">
        <v>5657</v>
      </c>
      <c r="AH43" s="104" t="s">
        <v>5659</v>
      </c>
      <c r="AI43" s="104" t="s">
        <v>5657</v>
      </c>
      <c r="AJ43" s="104" t="s">
        <v>5658</v>
      </c>
      <c r="AK43" s="104" t="s">
        <v>5657</v>
      </c>
      <c r="AL43" s="104" t="s">
        <v>5658</v>
      </c>
      <c r="AM43" s="104" t="s">
        <v>5657</v>
      </c>
      <c r="AN43" s="104" t="s">
        <v>5658</v>
      </c>
      <c r="AO43" s="104" t="s">
        <v>5657</v>
      </c>
      <c r="AP43" s="104" t="s">
        <v>5658</v>
      </c>
      <c r="AQ43" s="104" t="s">
        <v>5657</v>
      </c>
      <c r="AR43" s="104" t="s">
        <v>5658</v>
      </c>
      <c r="AS43" s="104" t="s">
        <v>5657</v>
      </c>
      <c r="AT43" s="104" t="s">
        <v>5659</v>
      </c>
      <c r="AU43" s="104" t="s">
        <v>5657</v>
      </c>
      <c r="AV43" s="104" t="s">
        <v>5658</v>
      </c>
      <c r="AW43" s="104" t="s">
        <v>5657</v>
      </c>
      <c r="AX43" s="104" t="s">
        <v>5658</v>
      </c>
      <c r="AY43" s="104" t="s">
        <v>5657</v>
      </c>
      <c r="AZ43" s="104" t="s">
        <v>5658</v>
      </c>
      <c r="BA43" s="104" t="s">
        <v>5657</v>
      </c>
      <c r="BB43" s="104" t="s">
        <v>5659</v>
      </c>
      <c r="BC43" s="104" t="s">
        <v>5657</v>
      </c>
      <c r="BD43" s="104" t="s">
        <v>5658</v>
      </c>
      <c r="BE43" s="104" t="s">
        <v>5657</v>
      </c>
      <c r="BF43" s="104" t="s">
        <v>5658</v>
      </c>
      <c r="BG43" s="104" t="s">
        <v>5657</v>
      </c>
      <c r="BH43" s="104" t="s">
        <v>5658</v>
      </c>
      <c r="BI43" s="104" t="s">
        <v>5657</v>
      </c>
      <c r="BJ43" s="104" t="s">
        <v>5659</v>
      </c>
      <c r="BK43" s="104" t="s">
        <v>5657</v>
      </c>
      <c r="BL43" s="104" t="s">
        <v>5658</v>
      </c>
      <c r="BM43" s="104" t="s">
        <v>5657</v>
      </c>
      <c r="BN43" s="104" t="s">
        <v>5658</v>
      </c>
      <c r="BO43" s="104" t="s">
        <v>5657</v>
      </c>
      <c r="BP43" s="104" t="s">
        <v>5658</v>
      </c>
      <c r="BQ43" s="104" t="s">
        <v>5657</v>
      </c>
      <c r="BR43" s="104" t="s">
        <v>5659</v>
      </c>
      <c r="BS43" s="104" t="s">
        <v>5657</v>
      </c>
      <c r="BT43" s="104" t="s">
        <v>5658</v>
      </c>
      <c r="BU43" s="104" t="s">
        <v>5657</v>
      </c>
      <c r="BV43" s="104" t="s">
        <v>5658</v>
      </c>
      <c r="BW43" s="104" t="s">
        <v>5657</v>
      </c>
      <c r="BX43" s="104" t="s">
        <v>5658</v>
      </c>
      <c r="BY43" s="104" t="s">
        <v>5657</v>
      </c>
      <c r="BZ43" s="104" t="s">
        <v>5659</v>
      </c>
      <c r="CA43" s="104" t="s">
        <v>5657</v>
      </c>
      <c r="CB43" s="104" t="s">
        <v>5658</v>
      </c>
      <c r="CC43" s="104" t="s">
        <v>5657</v>
      </c>
      <c r="CD43" s="104" t="s">
        <v>5658</v>
      </c>
      <c r="CE43" s="104" t="s">
        <v>5657</v>
      </c>
      <c r="CF43" s="104" t="s">
        <v>5658</v>
      </c>
      <c r="CG43" s="472" t="s">
        <v>5657</v>
      </c>
    </row>
    <row r="44" spans="1:85" s="94" customFormat="1" ht="14.5" customHeight="1" x14ac:dyDescent="0.35">
      <c r="B44" s="1114" t="s">
        <v>5660</v>
      </c>
      <c r="C44" s="1117"/>
      <c r="D44" s="1117"/>
      <c r="E44" s="489" t="s">
        <v>5499</v>
      </c>
      <c r="F44" s="104" t="s">
        <v>5661</v>
      </c>
      <c r="G44" s="104" t="s">
        <v>5499</v>
      </c>
      <c r="H44" s="104" t="s">
        <v>5498</v>
      </c>
      <c r="I44" s="104" t="s">
        <v>5661</v>
      </c>
      <c r="J44" s="104" t="s">
        <v>5498</v>
      </c>
      <c r="K44" s="104" t="s">
        <v>5499</v>
      </c>
      <c r="L44" s="477" t="s">
        <v>5498</v>
      </c>
      <c r="M44" s="486"/>
      <c r="N44" s="481" t="s">
        <v>5499</v>
      </c>
      <c r="O44" s="104" t="s">
        <v>5499</v>
      </c>
      <c r="P44" s="104" t="s">
        <v>5499</v>
      </c>
      <c r="Q44" s="104" t="s">
        <v>5498</v>
      </c>
      <c r="R44" s="104" t="s">
        <v>5661</v>
      </c>
      <c r="S44" s="104" t="s">
        <v>5423</v>
      </c>
      <c r="T44" s="104" t="s">
        <v>5498</v>
      </c>
      <c r="U44" s="104" t="s">
        <v>5499</v>
      </c>
      <c r="V44" s="104" t="s">
        <v>5661</v>
      </c>
      <c r="W44" s="104" t="s">
        <v>5499</v>
      </c>
      <c r="X44" s="104" t="s">
        <v>5661</v>
      </c>
      <c r="Y44" s="104" t="s">
        <v>5498</v>
      </c>
      <c r="Z44" s="104" t="s">
        <v>5661</v>
      </c>
      <c r="AA44" s="104" t="s">
        <v>5423</v>
      </c>
      <c r="AB44" s="104" t="s">
        <v>5498</v>
      </c>
      <c r="AC44" s="104" t="s">
        <v>5499</v>
      </c>
      <c r="AD44" s="104" t="s">
        <v>5661</v>
      </c>
      <c r="AE44" s="104" t="s">
        <v>5499</v>
      </c>
      <c r="AF44" s="104" t="s">
        <v>5661</v>
      </c>
      <c r="AG44" s="104" t="s">
        <v>5498</v>
      </c>
      <c r="AH44" s="104" t="s">
        <v>5661</v>
      </c>
      <c r="AI44" s="104" t="s">
        <v>5423</v>
      </c>
      <c r="AJ44" s="104" t="s">
        <v>5498</v>
      </c>
      <c r="AK44" s="104" t="s">
        <v>5499</v>
      </c>
      <c r="AL44" s="104" t="s">
        <v>5661</v>
      </c>
      <c r="AM44" s="104" t="s">
        <v>5423</v>
      </c>
      <c r="AN44" s="104" t="s">
        <v>5498</v>
      </c>
      <c r="AO44" s="104" t="s">
        <v>5499</v>
      </c>
      <c r="AP44" s="104" t="s">
        <v>5661</v>
      </c>
      <c r="AQ44" s="104" t="s">
        <v>5499</v>
      </c>
      <c r="AR44" s="104" t="s">
        <v>5661</v>
      </c>
      <c r="AS44" s="104" t="s">
        <v>5498</v>
      </c>
      <c r="AT44" s="104" t="s">
        <v>5661</v>
      </c>
      <c r="AU44" s="104" t="s">
        <v>5423</v>
      </c>
      <c r="AV44" s="104" t="s">
        <v>5498</v>
      </c>
      <c r="AW44" s="104" t="s">
        <v>5499</v>
      </c>
      <c r="AX44" s="104" t="s">
        <v>5661</v>
      </c>
      <c r="AY44" s="104" t="s">
        <v>5499</v>
      </c>
      <c r="AZ44" s="104" t="s">
        <v>5661</v>
      </c>
      <c r="BA44" s="104" t="s">
        <v>5498</v>
      </c>
      <c r="BB44" s="104" t="s">
        <v>5661</v>
      </c>
      <c r="BC44" s="104" t="s">
        <v>5423</v>
      </c>
      <c r="BD44" s="104" t="s">
        <v>5498</v>
      </c>
      <c r="BE44" s="104" t="s">
        <v>5499</v>
      </c>
      <c r="BF44" s="104" t="s">
        <v>5661</v>
      </c>
      <c r="BG44" s="104" t="s">
        <v>5499</v>
      </c>
      <c r="BH44" s="104" t="s">
        <v>5661</v>
      </c>
      <c r="BI44" s="104" t="s">
        <v>5498</v>
      </c>
      <c r="BJ44" s="104" t="s">
        <v>5661</v>
      </c>
      <c r="BK44" s="104" t="s">
        <v>5423</v>
      </c>
      <c r="BL44" s="104" t="s">
        <v>5498</v>
      </c>
      <c r="BM44" s="104" t="s">
        <v>5499</v>
      </c>
      <c r="BN44" s="104" t="s">
        <v>5661</v>
      </c>
      <c r="BO44" s="104" t="s">
        <v>5499</v>
      </c>
      <c r="BP44" s="104" t="s">
        <v>5661</v>
      </c>
      <c r="BQ44" s="104" t="s">
        <v>5498</v>
      </c>
      <c r="BR44" s="104" t="s">
        <v>5661</v>
      </c>
      <c r="BS44" s="104" t="s">
        <v>5423</v>
      </c>
      <c r="BT44" s="104" t="s">
        <v>5498</v>
      </c>
      <c r="BU44" s="104" t="s">
        <v>5499</v>
      </c>
      <c r="BV44" s="104" t="s">
        <v>5661</v>
      </c>
      <c r="BW44" s="104" t="s">
        <v>5499</v>
      </c>
      <c r="BX44" s="104" t="s">
        <v>5661</v>
      </c>
      <c r="BY44" s="104" t="s">
        <v>5498</v>
      </c>
      <c r="BZ44" s="104" t="s">
        <v>5661</v>
      </c>
      <c r="CA44" s="104" t="s">
        <v>5423</v>
      </c>
      <c r="CB44" s="104" t="s">
        <v>5498</v>
      </c>
      <c r="CC44" s="104" t="s">
        <v>5499</v>
      </c>
      <c r="CD44" s="104" t="s">
        <v>5661</v>
      </c>
      <c r="CE44" s="104" t="s">
        <v>5499</v>
      </c>
      <c r="CF44" s="104" t="s">
        <v>5661</v>
      </c>
      <c r="CG44" s="472" t="s">
        <v>5498</v>
      </c>
    </row>
    <row r="45" spans="1:85" s="94" customFormat="1" ht="14.5" customHeight="1" x14ac:dyDescent="0.35">
      <c r="B45" s="1116" t="s">
        <v>5662</v>
      </c>
      <c r="C45" s="1117"/>
      <c r="D45" s="1117"/>
      <c r="E45" s="489" t="s">
        <v>5500</v>
      </c>
      <c r="F45" s="104" t="s">
        <v>5661</v>
      </c>
      <c r="G45" s="104" t="s">
        <v>5500</v>
      </c>
      <c r="H45" s="104" t="s">
        <v>4822</v>
      </c>
      <c r="I45" s="104" t="s">
        <v>5661</v>
      </c>
      <c r="J45" s="104" t="s">
        <v>4822</v>
      </c>
      <c r="K45" s="104" t="s">
        <v>4822</v>
      </c>
      <c r="L45" s="477" t="s">
        <v>4822</v>
      </c>
      <c r="M45" s="487" t="s">
        <v>5663</v>
      </c>
      <c r="N45" s="481" t="s">
        <v>4822</v>
      </c>
      <c r="O45" s="104" t="s">
        <v>4822</v>
      </c>
      <c r="P45" s="104" t="s">
        <v>4822</v>
      </c>
      <c r="Q45" s="104" t="s">
        <v>5500</v>
      </c>
      <c r="R45" s="104" t="s">
        <v>5661</v>
      </c>
      <c r="S45" s="104" t="s">
        <v>4822</v>
      </c>
      <c r="T45" s="104" t="s">
        <v>4822</v>
      </c>
      <c r="U45" s="104" t="s">
        <v>4822</v>
      </c>
      <c r="V45" s="104" t="s">
        <v>5661</v>
      </c>
      <c r="W45" s="104" t="s">
        <v>4822</v>
      </c>
      <c r="X45" s="104" t="s">
        <v>5661</v>
      </c>
      <c r="Y45" s="104" t="s">
        <v>4822</v>
      </c>
      <c r="Z45" s="104" t="s">
        <v>5661</v>
      </c>
      <c r="AA45" s="104" t="s">
        <v>4822</v>
      </c>
      <c r="AB45" s="104" t="s">
        <v>4822</v>
      </c>
      <c r="AC45" s="104" t="s">
        <v>4822</v>
      </c>
      <c r="AD45" s="104" t="s">
        <v>5661</v>
      </c>
      <c r="AE45" s="104" t="s">
        <v>4822</v>
      </c>
      <c r="AF45" s="104" t="s">
        <v>5661</v>
      </c>
      <c r="AG45" s="104" t="s">
        <v>4822</v>
      </c>
      <c r="AH45" s="104" t="s">
        <v>5661</v>
      </c>
      <c r="AI45" s="104" t="s">
        <v>4822</v>
      </c>
      <c r="AJ45" s="104" t="s">
        <v>4822</v>
      </c>
      <c r="AK45" s="104" t="s">
        <v>4822</v>
      </c>
      <c r="AL45" s="104" t="s">
        <v>5661</v>
      </c>
      <c r="AM45" s="104" t="s">
        <v>4822</v>
      </c>
      <c r="AN45" s="104" t="s">
        <v>4822</v>
      </c>
      <c r="AO45" s="104" t="s">
        <v>4822</v>
      </c>
      <c r="AP45" s="104" t="s">
        <v>5661</v>
      </c>
      <c r="AQ45" s="104" t="s">
        <v>4822</v>
      </c>
      <c r="AR45" s="104" t="s">
        <v>5661</v>
      </c>
      <c r="AS45" s="104" t="s">
        <v>4822</v>
      </c>
      <c r="AT45" s="104" t="s">
        <v>5661</v>
      </c>
      <c r="AU45" s="104" t="s">
        <v>4822</v>
      </c>
      <c r="AV45" s="104" t="s">
        <v>4822</v>
      </c>
      <c r="AW45" s="104" t="s">
        <v>4822</v>
      </c>
      <c r="AX45" s="104" t="s">
        <v>5661</v>
      </c>
      <c r="AY45" s="104" t="s">
        <v>4822</v>
      </c>
      <c r="AZ45" s="104" t="s">
        <v>5661</v>
      </c>
      <c r="BA45" s="104" t="s">
        <v>4822</v>
      </c>
      <c r="BB45" s="104" t="s">
        <v>5661</v>
      </c>
      <c r="BC45" s="104" t="s">
        <v>4822</v>
      </c>
      <c r="BD45" s="104" t="s">
        <v>4822</v>
      </c>
      <c r="BE45" s="104" t="s">
        <v>4822</v>
      </c>
      <c r="BF45" s="104" t="s">
        <v>5661</v>
      </c>
      <c r="BG45" s="104" t="s">
        <v>4822</v>
      </c>
      <c r="BH45" s="104" t="s">
        <v>5661</v>
      </c>
      <c r="BI45" s="104" t="s">
        <v>4822</v>
      </c>
      <c r="BJ45" s="104" t="s">
        <v>5661</v>
      </c>
      <c r="BK45" s="104" t="s">
        <v>4822</v>
      </c>
      <c r="BL45" s="104" t="s">
        <v>4822</v>
      </c>
      <c r="BM45" s="104" t="s">
        <v>4822</v>
      </c>
      <c r="BN45" s="104" t="s">
        <v>5661</v>
      </c>
      <c r="BO45" s="104" t="s">
        <v>4822</v>
      </c>
      <c r="BP45" s="104" t="s">
        <v>5661</v>
      </c>
      <c r="BQ45" s="104" t="s">
        <v>4822</v>
      </c>
      <c r="BR45" s="104" t="s">
        <v>5661</v>
      </c>
      <c r="BS45" s="104" t="s">
        <v>4822</v>
      </c>
      <c r="BT45" s="104" t="s">
        <v>4822</v>
      </c>
      <c r="BU45" s="104" t="s">
        <v>4822</v>
      </c>
      <c r="BV45" s="104" t="s">
        <v>5661</v>
      </c>
      <c r="BW45" s="104" t="s">
        <v>4822</v>
      </c>
      <c r="BX45" s="104" t="s">
        <v>5661</v>
      </c>
      <c r="BY45" s="104" t="s">
        <v>4822</v>
      </c>
      <c r="BZ45" s="104" t="s">
        <v>5661</v>
      </c>
      <c r="CA45" s="104" t="s">
        <v>4822</v>
      </c>
      <c r="CB45" s="104" t="s">
        <v>4822</v>
      </c>
      <c r="CC45" s="104" t="s">
        <v>4822</v>
      </c>
      <c r="CD45" s="104" t="s">
        <v>5661</v>
      </c>
      <c r="CE45" s="104" t="s">
        <v>4822</v>
      </c>
      <c r="CF45" s="104" t="s">
        <v>5661</v>
      </c>
      <c r="CG45" s="472" t="s">
        <v>4822</v>
      </c>
    </row>
    <row r="46" spans="1:85" s="94" customFormat="1" ht="14.5" customHeight="1" x14ac:dyDescent="0.35">
      <c r="B46" s="1116" t="s">
        <v>5664</v>
      </c>
      <c r="C46" s="1117"/>
      <c r="D46" s="1117"/>
      <c r="E46" s="489" t="s">
        <v>5661</v>
      </c>
      <c r="F46" s="104" t="s">
        <v>5661</v>
      </c>
      <c r="G46" s="104" t="s">
        <v>5661</v>
      </c>
      <c r="H46" s="104" t="s">
        <v>5661</v>
      </c>
      <c r="I46" s="104" t="s">
        <v>5661</v>
      </c>
      <c r="J46" s="104" t="s">
        <v>5535</v>
      </c>
      <c r="K46" s="104" t="s">
        <v>5665</v>
      </c>
      <c r="L46" s="477" t="s">
        <v>5665</v>
      </c>
      <c r="M46" s="486"/>
      <c r="N46" s="481" t="s">
        <v>5665</v>
      </c>
      <c r="O46" s="104" t="s">
        <v>5665</v>
      </c>
      <c r="P46" s="104" t="s">
        <v>5665</v>
      </c>
      <c r="Q46" s="104" t="s">
        <v>5661</v>
      </c>
      <c r="R46" s="104" t="s">
        <v>5661</v>
      </c>
      <c r="S46" s="104" t="s">
        <v>5661</v>
      </c>
      <c r="T46" s="104" t="s">
        <v>5661</v>
      </c>
      <c r="U46" s="104" t="s">
        <v>5661</v>
      </c>
      <c r="V46" s="104" t="s">
        <v>5535</v>
      </c>
      <c r="W46" s="104" t="s">
        <v>5661</v>
      </c>
      <c r="X46" s="104" t="s">
        <v>5665</v>
      </c>
      <c r="Y46" s="104" t="s">
        <v>5661</v>
      </c>
      <c r="Z46" s="104" t="s">
        <v>5661</v>
      </c>
      <c r="AA46" s="104" t="s">
        <v>5661</v>
      </c>
      <c r="AB46" s="104" t="s">
        <v>5661</v>
      </c>
      <c r="AC46" s="104" t="s">
        <v>5661</v>
      </c>
      <c r="AD46" s="104" t="s">
        <v>5535</v>
      </c>
      <c r="AE46" s="104" t="s">
        <v>5661</v>
      </c>
      <c r="AF46" s="104" t="s">
        <v>5665</v>
      </c>
      <c r="AG46" s="104" t="s">
        <v>5661</v>
      </c>
      <c r="AH46" s="104" t="s">
        <v>5661</v>
      </c>
      <c r="AI46" s="104" t="s">
        <v>5661</v>
      </c>
      <c r="AJ46" s="104" t="s">
        <v>5661</v>
      </c>
      <c r="AK46" s="104" t="s">
        <v>5661</v>
      </c>
      <c r="AL46" s="104" t="s">
        <v>5535</v>
      </c>
      <c r="AM46" s="104" t="s">
        <v>5661</v>
      </c>
      <c r="AN46" s="104" t="s">
        <v>5661</v>
      </c>
      <c r="AO46" s="104" t="s">
        <v>5661</v>
      </c>
      <c r="AP46" s="104" t="s">
        <v>5535</v>
      </c>
      <c r="AQ46" s="104" t="s">
        <v>5661</v>
      </c>
      <c r="AR46" s="104" t="s">
        <v>5665</v>
      </c>
      <c r="AS46" s="104" t="s">
        <v>5661</v>
      </c>
      <c r="AT46" s="104" t="s">
        <v>5661</v>
      </c>
      <c r="AU46" s="104" t="s">
        <v>5661</v>
      </c>
      <c r="AV46" s="104" t="s">
        <v>5661</v>
      </c>
      <c r="AW46" s="104" t="s">
        <v>5661</v>
      </c>
      <c r="AX46" s="104" t="s">
        <v>5535</v>
      </c>
      <c r="AY46" s="104" t="s">
        <v>5661</v>
      </c>
      <c r="AZ46" s="104" t="s">
        <v>5665</v>
      </c>
      <c r="BA46" s="104" t="s">
        <v>5661</v>
      </c>
      <c r="BB46" s="104" t="s">
        <v>5661</v>
      </c>
      <c r="BC46" s="104" t="s">
        <v>5661</v>
      </c>
      <c r="BD46" s="104" t="s">
        <v>5661</v>
      </c>
      <c r="BE46" s="104" t="s">
        <v>5661</v>
      </c>
      <c r="BF46" s="104" t="s">
        <v>5535</v>
      </c>
      <c r="BG46" s="104" t="s">
        <v>5661</v>
      </c>
      <c r="BH46" s="104" t="s">
        <v>5665</v>
      </c>
      <c r="BI46" s="104" t="s">
        <v>5661</v>
      </c>
      <c r="BJ46" s="104" t="s">
        <v>5661</v>
      </c>
      <c r="BK46" s="104" t="s">
        <v>5661</v>
      </c>
      <c r="BL46" s="104" t="s">
        <v>5661</v>
      </c>
      <c r="BM46" s="104" t="s">
        <v>5661</v>
      </c>
      <c r="BN46" s="104" t="s">
        <v>5535</v>
      </c>
      <c r="BO46" s="104" t="s">
        <v>5661</v>
      </c>
      <c r="BP46" s="104" t="s">
        <v>5665</v>
      </c>
      <c r="BQ46" s="104" t="s">
        <v>5661</v>
      </c>
      <c r="BR46" s="104" t="s">
        <v>5661</v>
      </c>
      <c r="BS46" s="104" t="s">
        <v>5661</v>
      </c>
      <c r="BT46" s="104" t="s">
        <v>5661</v>
      </c>
      <c r="BU46" s="104" t="s">
        <v>5661</v>
      </c>
      <c r="BV46" s="104" t="s">
        <v>5535</v>
      </c>
      <c r="BW46" s="104" t="s">
        <v>5661</v>
      </c>
      <c r="BX46" s="104" t="s">
        <v>5665</v>
      </c>
      <c r="BY46" s="104" t="s">
        <v>5661</v>
      </c>
      <c r="BZ46" s="104" t="s">
        <v>5661</v>
      </c>
      <c r="CA46" s="104" t="s">
        <v>5661</v>
      </c>
      <c r="CB46" s="104" t="s">
        <v>5661</v>
      </c>
      <c r="CC46" s="104" t="s">
        <v>5661</v>
      </c>
      <c r="CD46" s="104" t="s">
        <v>5535</v>
      </c>
      <c r="CE46" s="104" t="s">
        <v>5661</v>
      </c>
      <c r="CF46" s="104" t="s">
        <v>5665</v>
      </c>
      <c r="CG46" s="472" t="s">
        <v>5661</v>
      </c>
    </row>
    <row r="47" spans="1:85" s="94" customFormat="1" ht="14.5" customHeight="1" x14ac:dyDescent="0.35">
      <c r="B47" s="1116" t="s">
        <v>5666</v>
      </c>
      <c r="C47" s="1117"/>
      <c r="D47" s="1117"/>
      <c r="E47" s="489">
        <v>1</v>
      </c>
      <c r="F47" s="104">
        <v>4</v>
      </c>
      <c r="G47" s="104">
        <v>5</v>
      </c>
      <c r="H47" s="104">
        <v>3</v>
      </c>
      <c r="I47" s="104">
        <v>2</v>
      </c>
      <c r="J47" s="104">
        <v>0</v>
      </c>
      <c r="K47" s="104">
        <v>0</v>
      </c>
      <c r="L47" s="477">
        <v>5</v>
      </c>
      <c r="M47" s="486"/>
      <c r="N47" s="481">
        <v>1</v>
      </c>
      <c r="O47" s="104">
        <v>4</v>
      </c>
      <c r="P47" s="104">
        <v>2</v>
      </c>
      <c r="Q47" s="104">
        <v>1</v>
      </c>
      <c r="R47" s="104">
        <v>0</v>
      </c>
      <c r="S47" s="104">
        <v>0</v>
      </c>
      <c r="T47" s="104">
        <v>4</v>
      </c>
      <c r="U47" s="104">
        <v>3</v>
      </c>
      <c r="V47" s="104">
        <v>5</v>
      </c>
      <c r="W47" s="104">
        <v>1</v>
      </c>
      <c r="X47" s="104">
        <v>0</v>
      </c>
      <c r="Y47" s="104">
        <v>2</v>
      </c>
      <c r="Z47" s="104">
        <v>0</v>
      </c>
      <c r="AA47" s="104">
        <v>0</v>
      </c>
      <c r="AB47" s="104">
        <v>4</v>
      </c>
      <c r="AC47" s="104">
        <v>3</v>
      </c>
      <c r="AD47" s="104">
        <v>5</v>
      </c>
      <c r="AE47" s="104">
        <v>1</v>
      </c>
      <c r="AF47" s="104">
        <v>0</v>
      </c>
      <c r="AG47" s="104">
        <v>2</v>
      </c>
      <c r="AH47" s="104">
        <v>0</v>
      </c>
      <c r="AI47" s="104">
        <v>0</v>
      </c>
      <c r="AJ47" s="104">
        <v>4</v>
      </c>
      <c r="AK47" s="104">
        <v>3</v>
      </c>
      <c r="AL47" s="104">
        <v>5</v>
      </c>
      <c r="AM47" s="104">
        <v>0</v>
      </c>
      <c r="AN47" s="104">
        <v>4</v>
      </c>
      <c r="AO47" s="104">
        <v>3</v>
      </c>
      <c r="AP47" s="104">
        <v>5</v>
      </c>
      <c r="AQ47" s="104">
        <v>1</v>
      </c>
      <c r="AR47" s="104">
        <v>0</v>
      </c>
      <c r="AS47" s="104">
        <v>2</v>
      </c>
      <c r="AT47" s="104">
        <v>0</v>
      </c>
      <c r="AU47" s="104">
        <v>0</v>
      </c>
      <c r="AV47" s="104">
        <v>4</v>
      </c>
      <c r="AW47" s="104">
        <v>3</v>
      </c>
      <c r="AX47" s="104">
        <v>5</v>
      </c>
      <c r="AY47" s="104">
        <v>1</v>
      </c>
      <c r="AZ47" s="104">
        <v>0</v>
      </c>
      <c r="BA47" s="104">
        <v>2</v>
      </c>
      <c r="BB47" s="104">
        <v>0</v>
      </c>
      <c r="BC47" s="104">
        <v>0</v>
      </c>
      <c r="BD47" s="104">
        <v>4</v>
      </c>
      <c r="BE47" s="104">
        <v>3</v>
      </c>
      <c r="BF47" s="104">
        <v>5</v>
      </c>
      <c r="BG47" s="104">
        <v>1</v>
      </c>
      <c r="BH47" s="104">
        <v>0</v>
      </c>
      <c r="BI47" s="104">
        <v>2</v>
      </c>
      <c r="BJ47" s="104">
        <v>0</v>
      </c>
      <c r="BK47" s="104">
        <v>0</v>
      </c>
      <c r="BL47" s="104">
        <v>4</v>
      </c>
      <c r="BM47" s="104">
        <v>3</v>
      </c>
      <c r="BN47" s="104">
        <v>5</v>
      </c>
      <c r="BO47" s="104">
        <v>1</v>
      </c>
      <c r="BP47" s="104">
        <v>0</v>
      </c>
      <c r="BQ47" s="104">
        <v>2</v>
      </c>
      <c r="BR47" s="104">
        <v>0</v>
      </c>
      <c r="BS47" s="104">
        <v>0</v>
      </c>
      <c r="BT47" s="104">
        <v>4</v>
      </c>
      <c r="BU47" s="104">
        <v>3</v>
      </c>
      <c r="BV47" s="104">
        <v>5</v>
      </c>
      <c r="BW47" s="104">
        <v>1</v>
      </c>
      <c r="BX47" s="104">
        <v>0</v>
      </c>
      <c r="BY47" s="104">
        <v>2</v>
      </c>
      <c r="BZ47" s="104">
        <v>0</v>
      </c>
      <c r="CA47" s="104">
        <v>0</v>
      </c>
      <c r="CB47" s="104">
        <v>4</v>
      </c>
      <c r="CC47" s="104">
        <v>3</v>
      </c>
      <c r="CD47" s="104">
        <v>5</v>
      </c>
      <c r="CE47" s="104">
        <v>1</v>
      </c>
      <c r="CF47" s="104">
        <v>0</v>
      </c>
      <c r="CG47" s="472">
        <v>2</v>
      </c>
    </row>
    <row r="48" spans="1:85" s="94" customFormat="1" ht="14.5" customHeight="1" x14ac:dyDescent="0.45">
      <c r="B48" s="134"/>
      <c r="C48" s="321"/>
      <c r="D48" s="447" t="s">
        <v>5667</v>
      </c>
      <c r="E48" s="482">
        <f>IF(E85=0,0,(1-E47/5)*VLOOKUP(E85,$B$53:$D$75,3,0)*E42*$D$35)</f>
        <v>369.31289321183351</v>
      </c>
      <c r="F48" s="482">
        <f t="shared" ref="F48:L48" si="0">IF(F85=0,0,(1-F47/5)*VLOOKUP(F85,$B$53:$D$75,3,0)*F42*$D$35)</f>
        <v>0</v>
      </c>
      <c r="G48" s="482">
        <f t="shared" si="0"/>
        <v>0</v>
      </c>
      <c r="H48" s="482">
        <f t="shared" si="0"/>
        <v>1213.8967637991946</v>
      </c>
      <c r="I48" s="482">
        <f t="shared" si="0"/>
        <v>0</v>
      </c>
      <c r="J48" s="482">
        <f t="shared" si="0"/>
        <v>0</v>
      </c>
      <c r="K48" s="482">
        <f t="shared" si="0"/>
        <v>3386.4905181100671</v>
      </c>
      <c r="L48" s="882">
        <f t="shared" si="0"/>
        <v>0</v>
      </c>
      <c r="M48" s="583"/>
      <c r="N48" s="881">
        <f t="shared" ref="N48" si="1">IF(N85=0,0,(1-N47/5)*VLOOKUP(N85,$B$53:$D$75,3,0)*N42*$D$35)</f>
        <v>3234.8566143140943</v>
      </c>
      <c r="O48" s="482">
        <f t="shared" ref="O48" si="2">IF(O85=0,0,(1-O47/5)*VLOOKUP(O85,$B$53:$D$75,3,0)*O42*$D$35)</f>
        <v>343.7035152708724</v>
      </c>
      <c r="P48" s="482">
        <f t="shared" ref="P48" si="3">IF(P85=0,0,(1-P47/5)*VLOOKUP(P85,$B$53:$D$75,3,0)*P42*$D$35)</f>
        <v>818.82308049825508</v>
      </c>
      <c r="Q48" s="482">
        <f t="shared" ref="Q48" si="4">IF(Q85=0,0,(1-Q47/5)*VLOOKUP(Q85,$B$53:$D$75,3,0)*Q42*$D$35)</f>
        <v>2676.5565069429526</v>
      </c>
      <c r="R48" s="482">
        <f t="shared" ref="R48" si="5">IF(R85=0,0,(1-R47/5)*VLOOKUP(R85,$B$53:$D$75,3,0)*R42*$D$35)</f>
        <v>0</v>
      </c>
      <c r="S48" s="482">
        <f t="shared" ref="S48" si="6">IF(S85=0,0,(1-S47/5)*VLOOKUP(S85,$B$53:$D$75,3,0)*S42*$D$35)</f>
        <v>7724.6794598657725</v>
      </c>
      <c r="T48" s="482">
        <f t="shared" ref="T48:U48" si="7">IF(T85=0,0,(1-T47/5)*VLOOKUP(T85,$B$53:$D$75,3,0)*T42*$D$35)</f>
        <v>0</v>
      </c>
      <c r="U48" s="482">
        <f t="shared" si="7"/>
        <v>202.17853839463089</v>
      </c>
      <c r="V48" s="482">
        <f t="shared" ref="V48" si="8">IF(V85=0,0,(1-V47/5)*VLOOKUP(V85,$B$53:$D$75,3,0)*V42*$D$35)</f>
        <v>0</v>
      </c>
      <c r="W48" s="482">
        <f t="shared" ref="W48" si="9">IF(W85=0,0,(1-W47/5)*VLOOKUP(W85,$B$53:$D$75,3,0)*W42*$D$35)</f>
        <v>930.02127661530221</v>
      </c>
      <c r="X48" s="482">
        <f t="shared" ref="X48" si="10">IF(X85=0,0,(1-X47/5)*VLOOKUP(X85,$B$53:$D$75,3,0)*X42*$D$35)</f>
        <v>0</v>
      </c>
      <c r="Y48" s="482">
        <f t="shared" ref="Y48" si="11">IF(Y85=0,0,(1-Y47/5)*VLOOKUP(Y85,$B$53:$D$75,3,0)*Y42*$D$35)</f>
        <v>335.4188426287248</v>
      </c>
      <c r="Z48" s="482">
        <f t="shared" ref="Z48" si="12">IF(Z85=0,0,(1-Z47/5)*VLOOKUP(Z85,$B$53:$D$75,3,0)*Z42*$D$35)</f>
        <v>0</v>
      </c>
      <c r="AA48" s="482">
        <f t="shared" ref="AA48" si="13">IF(AA85=0,0,(1-AA47/5)*VLOOKUP(AA85,$B$53:$D$75,3,0)*AA42*$D$35)</f>
        <v>7724.6794598657725</v>
      </c>
      <c r="AB48" s="482">
        <f t="shared" ref="AB48:AC48" si="14">IF(AB85=0,0,(1-AB47/5)*VLOOKUP(AB85,$B$53:$D$75,3,0)*AB42*$D$35)</f>
        <v>0</v>
      </c>
      <c r="AC48" s="482">
        <f t="shared" si="14"/>
        <v>202.17853839463089</v>
      </c>
      <c r="AD48" s="482">
        <f t="shared" ref="AD48" si="15">IF(AD85=0,0,(1-AD47/5)*VLOOKUP(AD85,$B$53:$D$75,3,0)*AD42*$D$35)</f>
        <v>0</v>
      </c>
      <c r="AE48" s="482">
        <f t="shared" ref="AE48" si="16">IF(AE85=0,0,(1-AE47/5)*VLOOKUP(AE85,$B$53:$D$75,3,0)*AE42*$D$35)</f>
        <v>930.02127661530221</v>
      </c>
      <c r="AF48" s="482">
        <f t="shared" ref="AF48" si="17">IF(AF85=0,0,(1-AF47/5)*VLOOKUP(AF85,$B$53:$D$75,3,0)*AF42*$D$35)</f>
        <v>0</v>
      </c>
      <c r="AG48" s="482">
        <f t="shared" ref="AG48" si="18">IF(AG85=0,0,(1-AG47/5)*VLOOKUP(AG85,$B$53:$D$75,3,0)*AG42*$D$35)</f>
        <v>335.4188426287248</v>
      </c>
      <c r="AH48" s="482">
        <f t="shared" ref="AH48" si="19">IF(AH85=0,0,(1-AH47/5)*VLOOKUP(AH85,$B$53:$D$75,3,0)*AH42*$D$35)</f>
        <v>0</v>
      </c>
      <c r="AI48" s="482">
        <f t="shared" ref="AI48" si="20">IF(AI85=0,0,(1-AI47/5)*VLOOKUP(AI85,$B$53:$D$75,3,0)*AI42*$D$35)</f>
        <v>7724.6794598657725</v>
      </c>
      <c r="AJ48" s="482">
        <f t="shared" ref="AJ48:AK48" si="21">IF(AJ85=0,0,(1-AJ47/5)*VLOOKUP(AJ85,$B$53:$D$75,3,0)*AJ42*$D$35)</f>
        <v>0</v>
      </c>
      <c r="AK48" s="482">
        <f t="shared" si="21"/>
        <v>202.17853839463089</v>
      </c>
      <c r="AL48" s="482">
        <f t="shared" ref="AL48" si="22">IF(AL85=0,0,(1-AL47/5)*VLOOKUP(AL85,$B$53:$D$75,3,0)*AL42*$D$35)</f>
        <v>0</v>
      </c>
      <c r="AM48" s="482">
        <f t="shared" ref="AM48" si="23">IF(AM85=0,0,(1-AM47/5)*VLOOKUP(AM85,$B$53:$D$75,3,0)*AM42*$D$35)</f>
        <v>7724.6794598657725</v>
      </c>
      <c r="AN48" s="482">
        <f t="shared" ref="AN48" si="24">IF(AN85=0,0,(1-AN47/5)*VLOOKUP(AN85,$B$53:$D$75,3,0)*AN42*$D$35)</f>
        <v>0</v>
      </c>
      <c r="AO48" s="482">
        <f t="shared" ref="AO48" si="25">IF(AO85=0,0,(1-AO47/5)*VLOOKUP(AO85,$B$53:$D$75,3,0)*AO42*$D$35)</f>
        <v>202.17853839463089</v>
      </c>
      <c r="AP48" s="482">
        <f t="shared" ref="AP48" si="26">IF(AP85=0,0,(1-AP47/5)*VLOOKUP(AP85,$B$53:$D$75,3,0)*AP42*$D$35)</f>
        <v>0</v>
      </c>
      <c r="AQ48" s="482">
        <f t="shared" ref="AQ48" si="27">IF(AQ85=0,0,(1-AQ47/5)*VLOOKUP(AQ85,$B$53:$D$75,3,0)*AQ42*$D$35)</f>
        <v>930.02127661530221</v>
      </c>
      <c r="AR48" s="482">
        <f t="shared" ref="AR48:AS48" si="28">IF(AR85=0,0,(1-AR47/5)*VLOOKUP(AR85,$B$53:$D$75,3,0)*AR42*$D$35)</f>
        <v>0</v>
      </c>
      <c r="AS48" s="482">
        <f t="shared" si="28"/>
        <v>335.4188426287248</v>
      </c>
      <c r="AT48" s="482">
        <f t="shared" ref="AT48" si="29">IF(AT85=0,0,(1-AT47/5)*VLOOKUP(AT85,$B$53:$D$75,3,0)*AT42*$D$35)</f>
        <v>0</v>
      </c>
      <c r="AU48" s="482">
        <f t="shared" ref="AU48" si="30">IF(AU85=0,0,(1-AU47/5)*VLOOKUP(AU85,$B$53:$D$75,3,0)*AU42*$D$35)</f>
        <v>7724.6794598657725</v>
      </c>
      <c r="AV48" s="482">
        <f t="shared" ref="AV48" si="31">IF(AV85=0,0,(1-AV47/5)*VLOOKUP(AV85,$B$53:$D$75,3,0)*AV42*$D$35)</f>
        <v>0</v>
      </c>
      <c r="AW48" s="482">
        <f t="shared" ref="AW48" si="32">IF(AW85=0,0,(1-AW47/5)*VLOOKUP(AW85,$B$53:$D$75,3,0)*AW42*$D$35)</f>
        <v>202.17853839463089</v>
      </c>
      <c r="AX48" s="482">
        <f t="shared" ref="AX48" si="33">IF(AX85=0,0,(1-AX47/5)*VLOOKUP(AX85,$B$53:$D$75,3,0)*AX42*$D$35)</f>
        <v>0</v>
      </c>
      <c r="AY48" s="482">
        <f t="shared" ref="AY48" si="34">IF(AY85=0,0,(1-AY47/5)*VLOOKUP(AY85,$B$53:$D$75,3,0)*AY42*$D$35)</f>
        <v>930.02127661530221</v>
      </c>
      <c r="AZ48" s="482">
        <f t="shared" ref="AZ48:BA48" si="35">IF(AZ85=0,0,(1-AZ47/5)*VLOOKUP(AZ85,$B$53:$D$75,3,0)*AZ42*$D$35)</f>
        <v>0</v>
      </c>
      <c r="BA48" s="482">
        <f t="shared" si="35"/>
        <v>335.4188426287248</v>
      </c>
      <c r="BB48" s="482">
        <f t="shared" ref="BB48" si="36">IF(BB85=0,0,(1-BB47/5)*VLOOKUP(BB85,$B$53:$D$75,3,0)*BB42*$D$35)</f>
        <v>0</v>
      </c>
      <c r="BC48" s="482">
        <f t="shared" ref="BC48" si="37">IF(BC85=0,0,(1-BC47/5)*VLOOKUP(BC85,$B$53:$D$75,3,0)*BC42*$D$35)</f>
        <v>7724.6794598657725</v>
      </c>
      <c r="BD48" s="482">
        <f t="shared" ref="BD48" si="38">IF(BD85=0,0,(1-BD47/5)*VLOOKUP(BD85,$B$53:$D$75,3,0)*BD42*$D$35)</f>
        <v>0</v>
      </c>
      <c r="BE48" s="482">
        <f t="shared" ref="BE48" si="39">IF(BE85=0,0,(1-BE47/5)*VLOOKUP(BE85,$B$53:$D$75,3,0)*BE42*$D$35)</f>
        <v>202.17853839463089</v>
      </c>
      <c r="BF48" s="482">
        <f t="shared" ref="BF48" si="40">IF(BF85=0,0,(1-BF47/5)*VLOOKUP(BF85,$B$53:$D$75,3,0)*BF42*$D$35)</f>
        <v>0</v>
      </c>
      <c r="BG48" s="482">
        <f t="shared" ref="BG48" si="41">IF(BG85=0,0,(1-BG47/5)*VLOOKUP(BG85,$B$53:$D$75,3,0)*BG42*$D$35)</f>
        <v>930.02127661530221</v>
      </c>
      <c r="BH48" s="482">
        <f t="shared" ref="BH48:BI48" si="42">IF(BH85=0,0,(1-BH47/5)*VLOOKUP(BH85,$B$53:$D$75,3,0)*BH42*$D$35)</f>
        <v>0</v>
      </c>
      <c r="BI48" s="482">
        <f t="shared" si="42"/>
        <v>335.4188426287248</v>
      </c>
      <c r="BJ48" s="482">
        <f t="shared" ref="BJ48" si="43">IF(BJ85=0,0,(1-BJ47/5)*VLOOKUP(BJ85,$B$53:$D$75,3,0)*BJ42*$D$35)</f>
        <v>0</v>
      </c>
      <c r="BK48" s="482">
        <f t="shared" ref="BK48" si="44">IF(BK85=0,0,(1-BK47/5)*VLOOKUP(BK85,$B$53:$D$75,3,0)*BK42*$D$35)</f>
        <v>7724.6794598657725</v>
      </c>
      <c r="BL48" s="482">
        <f t="shared" ref="BL48" si="45">IF(BL85=0,0,(1-BL47/5)*VLOOKUP(BL85,$B$53:$D$75,3,0)*BL42*$D$35)</f>
        <v>0</v>
      </c>
      <c r="BM48" s="482">
        <f t="shared" ref="BM48" si="46">IF(BM85=0,0,(1-BM47/5)*VLOOKUP(BM85,$B$53:$D$75,3,0)*BM42*$D$35)</f>
        <v>202.17853839463089</v>
      </c>
      <c r="BN48" s="482">
        <f t="shared" ref="BN48" si="47">IF(BN85=0,0,(1-BN47/5)*VLOOKUP(BN85,$B$53:$D$75,3,0)*BN42*$D$35)</f>
        <v>0</v>
      </c>
      <c r="BO48" s="482">
        <f t="shared" ref="BO48" si="48">IF(BO85=0,0,(1-BO47/5)*VLOOKUP(BO85,$B$53:$D$75,3,0)*BO42*$D$35)</f>
        <v>930.02127661530221</v>
      </c>
      <c r="BP48" s="482">
        <f t="shared" ref="BP48:BQ48" si="49">IF(BP85=0,0,(1-BP47/5)*VLOOKUP(BP85,$B$53:$D$75,3,0)*BP42*$D$35)</f>
        <v>0</v>
      </c>
      <c r="BQ48" s="482">
        <f t="shared" si="49"/>
        <v>335.4188426287248</v>
      </c>
      <c r="BR48" s="482">
        <f t="shared" ref="BR48" si="50">IF(BR85=0,0,(1-BR47/5)*VLOOKUP(BR85,$B$53:$D$75,3,0)*BR42*$D$35)</f>
        <v>0</v>
      </c>
      <c r="BS48" s="482">
        <f t="shared" ref="BS48" si="51">IF(BS85=0,0,(1-BS47/5)*VLOOKUP(BS85,$B$53:$D$75,3,0)*BS42*$D$35)</f>
        <v>7724.6794598657725</v>
      </c>
      <c r="BT48" s="482">
        <f t="shared" ref="BT48" si="52">IF(BT85=0,0,(1-BT47/5)*VLOOKUP(BT85,$B$53:$D$75,3,0)*BT42*$D$35)</f>
        <v>0</v>
      </c>
      <c r="BU48" s="482">
        <f t="shared" ref="BU48" si="53">IF(BU85=0,0,(1-BU47/5)*VLOOKUP(BU85,$B$53:$D$75,3,0)*BU42*$D$35)</f>
        <v>202.17853839463089</v>
      </c>
      <c r="BV48" s="482">
        <f t="shared" ref="BV48" si="54">IF(BV85=0,0,(1-BV47/5)*VLOOKUP(BV85,$B$53:$D$75,3,0)*BV42*$D$35)</f>
        <v>0</v>
      </c>
      <c r="BW48" s="482">
        <f t="shared" ref="BW48" si="55">IF(BW85=0,0,(1-BW47/5)*VLOOKUP(BW85,$B$53:$D$75,3,0)*BW42*$D$35)</f>
        <v>930.02127661530221</v>
      </c>
      <c r="BX48" s="482">
        <f t="shared" ref="BX48:BY48" si="56">IF(BX85=0,0,(1-BX47/5)*VLOOKUP(BX85,$B$53:$D$75,3,0)*BX42*$D$35)</f>
        <v>0</v>
      </c>
      <c r="BY48" s="482">
        <f t="shared" si="56"/>
        <v>335.4188426287248</v>
      </c>
      <c r="BZ48" s="482">
        <f t="shared" ref="BZ48" si="57">IF(BZ85=0,0,(1-BZ47/5)*VLOOKUP(BZ85,$B$53:$D$75,3,0)*BZ42*$D$35)</f>
        <v>0</v>
      </c>
      <c r="CA48" s="482">
        <f t="shared" ref="CA48" si="58">IF(CA85=0,0,(1-CA47/5)*VLOOKUP(CA85,$B$53:$D$75,3,0)*CA42*$D$35)</f>
        <v>7724.6794598657725</v>
      </c>
      <c r="CB48" s="482">
        <f t="shared" ref="CB48" si="59">IF(CB85=0,0,(1-CB47/5)*VLOOKUP(CB85,$B$53:$D$75,3,0)*CB42*$D$35)</f>
        <v>0</v>
      </c>
      <c r="CC48" s="482">
        <f t="shared" ref="CC48" si="60">IF(CC85=0,0,(1-CC47/5)*VLOOKUP(CC85,$B$53:$D$75,3,0)*CC42*$D$35)</f>
        <v>202.17853839463089</v>
      </c>
      <c r="CD48" s="482">
        <f t="shared" ref="CD48" si="61">IF(CD85=0,0,(1-CD47/5)*VLOOKUP(CD85,$B$53:$D$75,3,0)*CD42*$D$35)</f>
        <v>0</v>
      </c>
      <c r="CE48" s="482">
        <f t="shared" ref="CE48" si="62">IF(CE85=0,0,(1-CE47/5)*VLOOKUP(CE85,$B$53:$D$75,3,0)*CE42*$D$35)</f>
        <v>930.02127661530221</v>
      </c>
      <c r="CF48" s="482">
        <f t="shared" ref="CF48:CG48" si="63">IF(CF85=0,0,(1-CF47/5)*VLOOKUP(CF85,$B$53:$D$75,3,0)*CF42*$D$35)</f>
        <v>0</v>
      </c>
      <c r="CG48" s="482">
        <f t="shared" si="63"/>
        <v>335.4188426287248</v>
      </c>
    </row>
    <row r="49" spans="1:85" s="94" customFormat="1" ht="14.5" customHeight="1" thickBot="1" x14ac:dyDescent="0.5">
      <c r="B49" s="141"/>
      <c r="C49" s="493"/>
      <c r="D49" s="494" t="s">
        <v>5668</v>
      </c>
      <c r="E49" s="483">
        <f t="shared" ref="E49:CG49" si="64">$D$76*(E47/5)*($D$36/5)*$D$35</f>
        <v>115.59510676554028</v>
      </c>
      <c r="F49" s="473">
        <f t="shared" si="64"/>
        <v>462.38042706216112</v>
      </c>
      <c r="G49" s="473">
        <f t="shared" si="64"/>
        <v>577.97553382770138</v>
      </c>
      <c r="H49" s="473">
        <f t="shared" si="64"/>
        <v>346.78532029662085</v>
      </c>
      <c r="I49" s="473">
        <f t="shared" si="64"/>
        <v>231.19021353108056</v>
      </c>
      <c r="J49" s="473">
        <f t="shared" si="64"/>
        <v>0</v>
      </c>
      <c r="K49" s="473">
        <f t="shared" si="64"/>
        <v>0</v>
      </c>
      <c r="L49" s="478">
        <f t="shared" si="64"/>
        <v>577.97553382770138</v>
      </c>
      <c r="M49" s="488"/>
      <c r="N49" s="483">
        <f t="shared" si="64"/>
        <v>115.59510676554028</v>
      </c>
      <c r="O49" s="473">
        <f t="shared" si="64"/>
        <v>462.38042706216112</v>
      </c>
      <c r="P49" s="473">
        <f t="shared" si="64"/>
        <v>231.19021353108056</v>
      </c>
      <c r="Q49" s="473">
        <f t="shared" si="64"/>
        <v>115.59510676554028</v>
      </c>
      <c r="R49" s="473">
        <f t="shared" ref="R49:AG49" si="65">$D$76*(R47/5)*($D$36/5)*$D$35</f>
        <v>0</v>
      </c>
      <c r="S49" s="473">
        <f t="shared" si="65"/>
        <v>0</v>
      </c>
      <c r="T49" s="473">
        <f t="shared" si="65"/>
        <v>462.38042706216112</v>
      </c>
      <c r="U49" s="473">
        <f t="shared" si="65"/>
        <v>346.78532029662085</v>
      </c>
      <c r="V49" s="473">
        <f t="shared" si="65"/>
        <v>577.97553382770138</v>
      </c>
      <c r="W49" s="473">
        <f t="shared" si="65"/>
        <v>115.59510676554028</v>
      </c>
      <c r="X49" s="473">
        <f t="shared" si="65"/>
        <v>0</v>
      </c>
      <c r="Y49" s="473">
        <f t="shared" si="65"/>
        <v>231.19021353108056</v>
      </c>
      <c r="Z49" s="473">
        <f t="shared" si="65"/>
        <v>0</v>
      </c>
      <c r="AA49" s="473">
        <f t="shared" si="65"/>
        <v>0</v>
      </c>
      <c r="AB49" s="473">
        <f t="shared" si="65"/>
        <v>462.38042706216112</v>
      </c>
      <c r="AC49" s="473">
        <f t="shared" si="65"/>
        <v>346.78532029662085</v>
      </c>
      <c r="AD49" s="473">
        <f t="shared" si="65"/>
        <v>577.97553382770138</v>
      </c>
      <c r="AE49" s="473">
        <f t="shared" si="65"/>
        <v>115.59510676554028</v>
      </c>
      <c r="AF49" s="473">
        <f t="shared" si="65"/>
        <v>0</v>
      </c>
      <c r="AG49" s="473">
        <f t="shared" si="65"/>
        <v>231.19021353108056</v>
      </c>
      <c r="AH49" s="473">
        <f t="shared" ref="AH49:AL49" si="66">$D$76*(AH47/5)*($D$36/5)*$D$35</f>
        <v>0</v>
      </c>
      <c r="AI49" s="473">
        <f t="shared" si="66"/>
        <v>0</v>
      </c>
      <c r="AJ49" s="473">
        <f t="shared" si="66"/>
        <v>462.38042706216112</v>
      </c>
      <c r="AK49" s="473">
        <f t="shared" si="66"/>
        <v>346.78532029662085</v>
      </c>
      <c r="AL49" s="473">
        <f t="shared" si="66"/>
        <v>577.97553382770138</v>
      </c>
      <c r="AM49" s="473">
        <f t="shared" ref="AM49:AS49" si="67">$D$76*(AM47/5)*($D$36/5)*$D$35</f>
        <v>0</v>
      </c>
      <c r="AN49" s="473">
        <f t="shared" si="67"/>
        <v>462.38042706216112</v>
      </c>
      <c r="AO49" s="473">
        <f t="shared" si="67"/>
        <v>346.78532029662085</v>
      </c>
      <c r="AP49" s="473">
        <f t="shared" si="67"/>
        <v>577.97553382770138</v>
      </c>
      <c r="AQ49" s="473">
        <f t="shared" si="67"/>
        <v>115.59510676554028</v>
      </c>
      <c r="AR49" s="473">
        <f t="shared" si="67"/>
        <v>0</v>
      </c>
      <c r="AS49" s="473">
        <f t="shared" si="67"/>
        <v>231.19021353108056</v>
      </c>
      <c r="AT49" s="473">
        <f t="shared" ref="AT49:BA49" si="68">$D$76*(AT47/5)*($D$36/5)*$D$35</f>
        <v>0</v>
      </c>
      <c r="AU49" s="473">
        <f t="shared" si="68"/>
        <v>0</v>
      </c>
      <c r="AV49" s="473">
        <f t="shared" si="68"/>
        <v>462.38042706216112</v>
      </c>
      <c r="AW49" s="473">
        <f t="shared" si="68"/>
        <v>346.78532029662085</v>
      </c>
      <c r="AX49" s="473">
        <f t="shared" si="68"/>
        <v>577.97553382770138</v>
      </c>
      <c r="AY49" s="473">
        <f t="shared" si="68"/>
        <v>115.59510676554028</v>
      </c>
      <c r="AZ49" s="473">
        <f t="shared" si="68"/>
        <v>0</v>
      </c>
      <c r="BA49" s="473">
        <f t="shared" si="68"/>
        <v>231.19021353108056</v>
      </c>
      <c r="BB49" s="473">
        <f t="shared" ref="BB49:BI49" si="69">$D$76*(BB47/5)*($D$36/5)*$D$35</f>
        <v>0</v>
      </c>
      <c r="BC49" s="473">
        <f t="shared" si="69"/>
        <v>0</v>
      </c>
      <c r="BD49" s="473">
        <f t="shared" si="69"/>
        <v>462.38042706216112</v>
      </c>
      <c r="BE49" s="473">
        <f t="shared" si="69"/>
        <v>346.78532029662085</v>
      </c>
      <c r="BF49" s="473">
        <f t="shared" si="69"/>
        <v>577.97553382770138</v>
      </c>
      <c r="BG49" s="473">
        <f t="shared" si="69"/>
        <v>115.59510676554028</v>
      </c>
      <c r="BH49" s="473">
        <f t="shared" si="69"/>
        <v>0</v>
      </c>
      <c r="BI49" s="473">
        <f t="shared" si="69"/>
        <v>231.19021353108056</v>
      </c>
      <c r="BJ49" s="473">
        <f t="shared" ref="BJ49:BQ49" si="70">$D$76*(BJ47/5)*($D$36/5)*$D$35</f>
        <v>0</v>
      </c>
      <c r="BK49" s="473">
        <f t="shared" si="70"/>
        <v>0</v>
      </c>
      <c r="BL49" s="473">
        <f t="shared" si="70"/>
        <v>462.38042706216112</v>
      </c>
      <c r="BM49" s="473">
        <f t="shared" si="70"/>
        <v>346.78532029662085</v>
      </c>
      <c r="BN49" s="473">
        <f t="shared" si="70"/>
        <v>577.97553382770138</v>
      </c>
      <c r="BO49" s="473">
        <f t="shared" si="70"/>
        <v>115.59510676554028</v>
      </c>
      <c r="BP49" s="473">
        <f t="shared" si="70"/>
        <v>0</v>
      </c>
      <c r="BQ49" s="473">
        <f t="shared" si="70"/>
        <v>231.19021353108056</v>
      </c>
      <c r="BR49" s="473">
        <f t="shared" ref="BR49:BY49" si="71">$D$76*(BR47/5)*($D$36/5)*$D$35</f>
        <v>0</v>
      </c>
      <c r="BS49" s="473">
        <f t="shared" si="71"/>
        <v>0</v>
      </c>
      <c r="BT49" s="473">
        <f t="shared" si="71"/>
        <v>462.38042706216112</v>
      </c>
      <c r="BU49" s="473">
        <f t="shared" si="71"/>
        <v>346.78532029662085</v>
      </c>
      <c r="BV49" s="473">
        <f t="shared" si="71"/>
        <v>577.97553382770138</v>
      </c>
      <c r="BW49" s="473">
        <f t="shared" si="71"/>
        <v>115.59510676554028</v>
      </c>
      <c r="BX49" s="473">
        <f t="shared" si="71"/>
        <v>0</v>
      </c>
      <c r="BY49" s="473">
        <f t="shared" si="71"/>
        <v>231.19021353108056</v>
      </c>
      <c r="BZ49" s="473">
        <f t="shared" si="64"/>
        <v>0</v>
      </c>
      <c r="CA49" s="473">
        <f t="shared" si="64"/>
        <v>0</v>
      </c>
      <c r="CB49" s="473">
        <f t="shared" si="64"/>
        <v>462.38042706216112</v>
      </c>
      <c r="CC49" s="473">
        <f t="shared" si="64"/>
        <v>346.78532029662085</v>
      </c>
      <c r="CD49" s="473">
        <f t="shared" si="64"/>
        <v>577.97553382770138</v>
      </c>
      <c r="CE49" s="473">
        <f t="shared" si="64"/>
        <v>115.59510676554028</v>
      </c>
      <c r="CF49" s="473">
        <f t="shared" si="64"/>
        <v>0</v>
      </c>
      <c r="CG49" s="474">
        <f t="shared" si="64"/>
        <v>231.19021353108056</v>
      </c>
    </row>
    <row r="50" spans="1:85" ht="28.5" customHeight="1" x14ac:dyDescent="0.35"/>
    <row r="51" spans="1:85" s="94" customFormat="1" ht="21.5" thickBot="1" x14ac:dyDescent="0.55000000000000004">
      <c r="A51" s="92" t="s">
        <v>118</v>
      </c>
      <c r="B51" s="93" t="s">
        <v>158</v>
      </c>
    </row>
    <row r="52" spans="1:85" s="281" customFormat="1" ht="16" customHeight="1" outlineLevel="1" x14ac:dyDescent="0.35">
      <c r="B52" s="465" t="s">
        <v>3511</v>
      </c>
      <c r="C52" s="466"/>
      <c r="D52" s="466" t="s">
        <v>52</v>
      </c>
      <c r="E52" s="1124" t="s">
        <v>53</v>
      </c>
      <c r="F52" s="1124"/>
      <c r="G52" s="118" t="s">
        <v>5440</v>
      </c>
      <c r="H52" s="118" t="s">
        <v>54</v>
      </c>
      <c r="I52" s="118" t="s">
        <v>5441</v>
      </c>
      <c r="J52" s="1124" t="s">
        <v>54</v>
      </c>
      <c r="K52" s="1124"/>
      <c r="L52" s="1125"/>
      <c r="U52" s="94"/>
      <c r="AC52" s="94"/>
      <c r="AK52" s="94"/>
      <c r="AO52" s="94"/>
      <c r="AW52" s="94"/>
      <c r="BE52" s="94"/>
      <c r="BM52" s="94"/>
      <c r="BU52" s="94"/>
      <c r="CC52" s="94"/>
    </row>
    <row r="53" spans="1:85" s="94" customFormat="1" ht="16" customHeight="1" outlineLevel="1" x14ac:dyDescent="0.45">
      <c r="B53" s="1147" t="s">
        <v>193</v>
      </c>
      <c r="C53" s="1148"/>
      <c r="D53" s="140">
        <f>G53+I53</f>
        <v>0.17986853422818791</v>
      </c>
      <c r="E53" s="1148" t="s">
        <v>194</v>
      </c>
      <c r="F53" s="1148"/>
      <c r="G53" s="147">
        <v>0.14079853422818792</v>
      </c>
      <c r="H53" s="135" t="s">
        <v>195</v>
      </c>
      <c r="I53" s="140">
        <v>3.9070000000000001E-2</v>
      </c>
      <c r="J53" s="1148" t="s">
        <v>3541</v>
      </c>
      <c r="K53" s="1148"/>
      <c r="L53" s="1151"/>
      <c r="M53" s="281"/>
      <c r="V53" s="1171"/>
      <c r="W53" s="1171"/>
      <c r="X53" s="1171"/>
      <c r="AD53" s="1171"/>
      <c r="AE53" s="1171"/>
      <c r="AF53" s="1171"/>
      <c r="AP53" s="1171"/>
      <c r="AQ53" s="1171"/>
      <c r="AR53" s="1171"/>
      <c r="AX53" s="1171"/>
      <c r="AY53" s="1171"/>
      <c r="AZ53" s="1171"/>
      <c r="BF53" s="1171"/>
      <c r="BG53" s="1171"/>
      <c r="BH53" s="1171"/>
      <c r="BN53" s="1171"/>
      <c r="BO53" s="1171"/>
      <c r="BP53" s="1171"/>
      <c r="BV53" s="1171"/>
      <c r="BW53" s="1171"/>
      <c r="BX53" s="1171"/>
      <c r="CD53" s="1171"/>
      <c r="CE53" s="1171"/>
      <c r="CF53" s="1171"/>
    </row>
    <row r="54" spans="1:85" s="94" customFormat="1" ht="16" customHeight="1" outlineLevel="1" x14ac:dyDescent="0.45">
      <c r="B54" s="1147" t="s">
        <v>196</v>
      </c>
      <c r="C54" s="1148"/>
      <c r="D54" s="140">
        <f t="shared" ref="D54:D76" si="72">G54+I54</f>
        <v>0.17322644888053693</v>
      </c>
      <c r="E54" s="1148" t="s">
        <v>194</v>
      </c>
      <c r="F54" s="1148"/>
      <c r="G54" s="147">
        <v>0.13930644888053692</v>
      </c>
      <c r="H54" s="135" t="s">
        <v>195</v>
      </c>
      <c r="I54" s="140">
        <v>3.3919999999999999E-2</v>
      </c>
      <c r="J54" s="1148" t="s">
        <v>3541</v>
      </c>
      <c r="K54" s="1148"/>
      <c r="L54" s="1151"/>
      <c r="M54" s="281"/>
    </row>
    <row r="55" spans="1:85" s="94" customFormat="1" ht="16" customHeight="1" outlineLevel="1" x14ac:dyDescent="0.45">
      <c r="B55" s="1147" t="s">
        <v>197</v>
      </c>
      <c r="C55" s="1148"/>
      <c r="D55" s="140">
        <f t="shared" si="72"/>
        <v>0.21093419731543628</v>
      </c>
      <c r="E55" s="1148" t="s">
        <v>194</v>
      </c>
      <c r="F55" s="1148"/>
      <c r="G55" s="147">
        <v>0.17504419731543627</v>
      </c>
      <c r="H55" s="135" t="s">
        <v>195</v>
      </c>
      <c r="I55" s="140">
        <v>3.5889999999999998E-2</v>
      </c>
      <c r="J55" s="1148" t="s">
        <v>3541</v>
      </c>
      <c r="K55" s="1148"/>
      <c r="L55" s="1151"/>
      <c r="M55" s="281"/>
    </row>
    <row r="56" spans="1:85" s="94" customFormat="1" ht="16" customHeight="1" outlineLevel="1" x14ac:dyDescent="0.45">
      <c r="B56" s="1147" t="s">
        <v>198</v>
      </c>
      <c r="C56" s="1148"/>
      <c r="D56" s="140">
        <f t="shared" si="72"/>
        <v>0.22043059731543624</v>
      </c>
      <c r="E56" s="1148" t="s">
        <v>194</v>
      </c>
      <c r="F56" s="1148"/>
      <c r="G56" s="147">
        <v>0.19704059731543624</v>
      </c>
      <c r="H56" s="135" t="s">
        <v>195</v>
      </c>
      <c r="I56" s="140">
        <v>2.3390000000000001E-2</v>
      </c>
      <c r="J56" s="1148" t="s">
        <v>3541</v>
      </c>
      <c r="K56" s="1148"/>
      <c r="L56" s="1151"/>
      <c r="M56" s="281"/>
    </row>
    <row r="57" spans="1:85" s="94" customFormat="1" ht="16" customHeight="1" outlineLevel="1" x14ac:dyDescent="0.45">
      <c r="B57" s="1147" t="s">
        <v>199</v>
      </c>
      <c r="C57" s="1148"/>
      <c r="D57" s="140">
        <f t="shared" si="72"/>
        <v>0.12751999999999999</v>
      </c>
      <c r="E57" s="1148" t="s">
        <v>194</v>
      </c>
      <c r="F57" s="1148"/>
      <c r="G57" s="147">
        <v>0.10049</v>
      </c>
      <c r="H57" s="135" t="s">
        <v>195</v>
      </c>
      <c r="I57" s="140">
        <v>2.7029999999999998E-2</v>
      </c>
      <c r="J57" s="1148" t="s">
        <v>3541</v>
      </c>
      <c r="K57" s="1148"/>
      <c r="L57" s="1151"/>
      <c r="M57" s="281"/>
    </row>
    <row r="58" spans="1:85" s="94" customFormat="1" ht="16" customHeight="1" outlineLevel="1" x14ac:dyDescent="0.45">
      <c r="B58" s="1147" t="s">
        <v>200</v>
      </c>
      <c r="C58" s="1148"/>
      <c r="D58" s="140">
        <f t="shared" si="72"/>
        <v>5.8928285906040274E-2</v>
      </c>
      <c r="E58" s="1148" t="s">
        <v>194</v>
      </c>
      <c r="F58" s="1148"/>
      <c r="G58" s="147">
        <v>4.8228285906040273E-2</v>
      </c>
      <c r="H58" s="135" t="s">
        <v>195</v>
      </c>
      <c r="I58" s="147">
        <v>1.0699999999999999E-2</v>
      </c>
      <c r="J58" s="1148" t="s">
        <v>3541</v>
      </c>
      <c r="K58" s="1148"/>
      <c r="L58" s="1151"/>
      <c r="M58" s="281"/>
    </row>
    <row r="59" spans="1:85" s="94" customFormat="1" ht="16" customHeight="1" outlineLevel="1" x14ac:dyDescent="0.45">
      <c r="B59" s="1147" t="s">
        <v>201</v>
      </c>
      <c r="C59" s="1148"/>
      <c r="D59" s="140">
        <f t="shared" si="72"/>
        <v>0.22767853422818793</v>
      </c>
      <c r="E59" s="1148" t="s">
        <v>194</v>
      </c>
      <c r="F59" s="1148"/>
      <c r="G59" s="147">
        <v>0.17818853422818792</v>
      </c>
      <c r="H59" s="135" t="s">
        <v>195</v>
      </c>
      <c r="I59" s="140">
        <v>4.9489999999999999E-2</v>
      </c>
      <c r="J59" s="1148" t="s">
        <v>3541</v>
      </c>
      <c r="K59" s="1148"/>
      <c r="L59" s="1151"/>
      <c r="M59" s="281"/>
    </row>
    <row r="60" spans="1:85" s="94" customFormat="1" ht="16" customHeight="1" outlineLevel="1" x14ac:dyDescent="0.45">
      <c r="B60" s="1147" t="s">
        <v>146</v>
      </c>
      <c r="C60" s="1148"/>
      <c r="D60" s="140">
        <f t="shared" si="72"/>
        <v>0.2079464488805369</v>
      </c>
      <c r="E60" s="1148" t="s">
        <v>194</v>
      </c>
      <c r="F60" s="1148"/>
      <c r="G60" s="147">
        <v>0.16715644888053691</v>
      </c>
      <c r="H60" s="135" t="s">
        <v>195</v>
      </c>
      <c r="I60" s="140">
        <v>4.079E-2</v>
      </c>
      <c r="J60" s="1148" t="s">
        <v>3541</v>
      </c>
      <c r="K60" s="1148"/>
      <c r="L60" s="1151"/>
      <c r="M60" s="281"/>
    </row>
    <row r="61" spans="1:85" s="94" customFormat="1" ht="16" customHeight="1" outlineLevel="1" x14ac:dyDescent="0.45">
      <c r="B61" s="1147" t="s">
        <v>202</v>
      </c>
      <c r="C61" s="1148"/>
      <c r="D61" s="140">
        <f t="shared" si="72"/>
        <v>0.18866419731543627</v>
      </c>
      <c r="E61" s="1148" t="s">
        <v>194</v>
      </c>
      <c r="F61" s="1148"/>
      <c r="G61" s="147">
        <v>0.15660419731543626</v>
      </c>
      <c r="H61" s="135" t="s">
        <v>195</v>
      </c>
      <c r="I61" s="140">
        <v>3.2059999999999998E-2</v>
      </c>
      <c r="J61" s="1148" t="s">
        <v>3541</v>
      </c>
      <c r="K61" s="1148"/>
      <c r="L61" s="1151"/>
      <c r="M61" s="281"/>
    </row>
    <row r="62" spans="1:85" s="94" customFormat="1" ht="16" customHeight="1" outlineLevel="1" x14ac:dyDescent="0.45">
      <c r="B62" s="1147" t="s">
        <v>203</v>
      </c>
      <c r="C62" s="1148"/>
      <c r="D62" s="140">
        <f t="shared" si="72"/>
        <v>0.19697059731543626</v>
      </c>
      <c r="E62" s="1148" t="s">
        <v>194</v>
      </c>
      <c r="F62" s="1148"/>
      <c r="G62" s="147">
        <v>0.17607059731543626</v>
      </c>
      <c r="H62" s="135" t="s">
        <v>195</v>
      </c>
      <c r="I62" s="140">
        <v>2.0899999999999998E-2</v>
      </c>
      <c r="J62" s="1148" t="s">
        <v>3541</v>
      </c>
      <c r="K62" s="1148"/>
      <c r="L62" s="1151"/>
      <c r="M62" s="281"/>
    </row>
    <row r="63" spans="1:85" s="94" customFormat="1" ht="16" customHeight="1" outlineLevel="1" x14ac:dyDescent="0.45">
      <c r="B63" s="1147" t="s">
        <v>204</v>
      </c>
      <c r="C63" s="1148"/>
      <c r="D63" s="140">
        <f t="shared" si="72"/>
        <v>0.13734843624161072</v>
      </c>
      <c r="E63" s="1148" t="s">
        <v>194</v>
      </c>
      <c r="F63" s="1148"/>
      <c r="G63" s="147">
        <v>0.10903843624161073</v>
      </c>
      <c r="H63" s="135" t="s">
        <v>195</v>
      </c>
      <c r="I63" s="140">
        <v>2.8309999999999998E-2</v>
      </c>
      <c r="J63" s="1148" t="s">
        <v>3541</v>
      </c>
      <c r="K63" s="1148"/>
      <c r="L63" s="1151"/>
      <c r="M63" s="281"/>
    </row>
    <row r="64" spans="1:85" s="94" customFormat="1" ht="16" customHeight="1" outlineLevel="1" x14ac:dyDescent="0.45">
      <c r="B64" s="1147" t="s">
        <v>205</v>
      </c>
      <c r="C64" s="1148"/>
      <c r="D64" s="140">
        <f t="shared" si="72"/>
        <v>6.4336348993288592E-2</v>
      </c>
      <c r="E64" s="1148" t="s">
        <v>194</v>
      </c>
      <c r="F64" s="1148"/>
      <c r="G64" s="147">
        <v>5.2666348993288592E-2</v>
      </c>
      <c r="H64" s="135" t="s">
        <v>195</v>
      </c>
      <c r="I64" s="140">
        <v>1.167E-2</v>
      </c>
      <c r="J64" s="1148" t="s">
        <v>3541</v>
      </c>
      <c r="K64" s="1148"/>
      <c r="L64" s="1151"/>
      <c r="M64" s="281"/>
    </row>
    <row r="65" spans="1:13" s="94" customFormat="1" ht="16" customHeight="1" outlineLevel="1" x14ac:dyDescent="0.45">
      <c r="B65" s="1147" t="s">
        <v>206</v>
      </c>
      <c r="C65" s="1148"/>
      <c r="D65" s="140">
        <f t="shared" si="72"/>
        <v>0.34795853422818795</v>
      </c>
      <c r="E65" s="1148" t="s">
        <v>194</v>
      </c>
      <c r="F65" s="1148"/>
      <c r="G65" s="147">
        <v>0.27223853422818795</v>
      </c>
      <c r="H65" s="135" t="s">
        <v>195</v>
      </c>
      <c r="I65" s="140">
        <v>7.5719999999999996E-2</v>
      </c>
      <c r="J65" s="1148" t="s">
        <v>3541</v>
      </c>
      <c r="K65" s="1148"/>
      <c r="L65" s="1151"/>
      <c r="M65" s="281"/>
    </row>
    <row r="66" spans="1:13" s="94" customFormat="1" ht="16" customHeight="1" outlineLevel="1" x14ac:dyDescent="0.45">
      <c r="B66" s="1147" t="s">
        <v>207</v>
      </c>
      <c r="C66" s="1148"/>
      <c r="D66" s="140">
        <f t="shared" si="72"/>
        <v>0.25958644888053695</v>
      </c>
      <c r="E66" s="1148" t="s">
        <v>194</v>
      </c>
      <c r="F66" s="1148"/>
      <c r="G66" s="147">
        <v>0.20858644888053693</v>
      </c>
      <c r="H66" s="135" t="s">
        <v>195</v>
      </c>
      <c r="I66" s="147">
        <v>5.0999999999999997E-2</v>
      </c>
      <c r="J66" s="1148" t="s">
        <v>3541</v>
      </c>
      <c r="K66" s="1148"/>
      <c r="L66" s="1151"/>
      <c r="M66" s="281"/>
    </row>
    <row r="67" spans="1:13" s="94" customFormat="1" ht="16" customHeight="1" outlineLevel="1" x14ac:dyDescent="0.45">
      <c r="B67" s="1147" t="s">
        <v>208</v>
      </c>
      <c r="C67" s="1148"/>
      <c r="D67" s="140">
        <f t="shared" si="72"/>
        <v>0.28749419731543624</v>
      </c>
      <c r="E67" s="1148" t="s">
        <v>194</v>
      </c>
      <c r="F67" s="1148"/>
      <c r="G67" s="147">
        <v>0.23845419731543627</v>
      </c>
      <c r="H67" s="135" t="s">
        <v>195</v>
      </c>
      <c r="I67" s="140">
        <v>4.904E-2</v>
      </c>
      <c r="J67" s="1148" t="s">
        <v>3541</v>
      </c>
      <c r="K67" s="1148"/>
      <c r="L67" s="1151"/>
      <c r="M67" s="281"/>
    </row>
    <row r="68" spans="1:13" s="94" customFormat="1" ht="16" customHeight="1" outlineLevel="1" x14ac:dyDescent="0.45">
      <c r="B68" s="1147" t="s">
        <v>209</v>
      </c>
      <c r="C68" s="1148"/>
      <c r="D68" s="140">
        <f t="shared" si="72"/>
        <v>0.30111059731543627</v>
      </c>
      <c r="E68" s="1148" t="s">
        <v>194</v>
      </c>
      <c r="F68" s="1148"/>
      <c r="G68" s="147">
        <v>0.26914059731543627</v>
      </c>
      <c r="H68" s="135" t="s">
        <v>195</v>
      </c>
      <c r="I68" s="140">
        <v>3.1969999999999998E-2</v>
      </c>
      <c r="J68" s="1148" t="s">
        <v>3541</v>
      </c>
      <c r="K68" s="1148"/>
      <c r="L68" s="1151"/>
      <c r="M68" s="281"/>
    </row>
    <row r="69" spans="1:13" s="94" customFormat="1" ht="16" customHeight="1" outlineLevel="1" x14ac:dyDescent="0.45">
      <c r="B69" s="1147" t="s">
        <v>210</v>
      </c>
      <c r="C69" s="1148"/>
      <c r="D69" s="140">
        <f t="shared" si="72"/>
        <v>0.1912758</v>
      </c>
      <c r="E69" s="1148" t="s">
        <v>194</v>
      </c>
      <c r="F69" s="1148"/>
      <c r="G69" s="147">
        <v>0.15243580000000001</v>
      </c>
      <c r="H69" s="135" t="s">
        <v>195</v>
      </c>
      <c r="I69" s="140">
        <v>3.884E-2</v>
      </c>
      <c r="J69" s="1148" t="s">
        <v>3541</v>
      </c>
      <c r="K69" s="1148"/>
      <c r="L69" s="1151"/>
      <c r="M69" s="281"/>
    </row>
    <row r="70" spans="1:13" s="94" customFormat="1" ht="16" customHeight="1" outlineLevel="1" x14ac:dyDescent="0.45">
      <c r="B70" s="1147" t="s">
        <v>211</v>
      </c>
      <c r="C70" s="1148"/>
      <c r="D70" s="140">
        <f t="shared" si="72"/>
        <v>7.0824412080536914E-2</v>
      </c>
      <c r="E70" s="1148" t="s">
        <v>194</v>
      </c>
      <c r="F70" s="1148"/>
      <c r="G70" s="147">
        <v>5.7974412080536906E-2</v>
      </c>
      <c r="H70" s="135" t="s">
        <v>195</v>
      </c>
      <c r="I70" s="140">
        <v>1.285E-2</v>
      </c>
      <c r="J70" s="1148" t="s">
        <v>3541</v>
      </c>
      <c r="K70" s="1148"/>
      <c r="L70" s="1151"/>
      <c r="M70" s="281"/>
    </row>
    <row r="71" spans="1:13" s="94" customFormat="1" ht="16" customHeight="1" outlineLevel="1" x14ac:dyDescent="0.45">
      <c r="B71" s="1147" t="s">
        <v>5665</v>
      </c>
      <c r="C71" s="1148"/>
      <c r="D71" s="140">
        <f t="shared" si="72"/>
        <v>3.5079544597208176E-2</v>
      </c>
      <c r="E71" s="1148" t="s">
        <v>194</v>
      </c>
      <c r="F71" s="1148"/>
      <c r="G71" s="147">
        <v>2.780206711409396E-2</v>
      </c>
      <c r="H71" s="135" t="s">
        <v>195</v>
      </c>
      <c r="I71" s="140">
        <v>7.2774774831142171E-3</v>
      </c>
      <c r="J71" s="1148" t="s">
        <v>3541</v>
      </c>
      <c r="K71" s="1148"/>
      <c r="L71" s="1151"/>
      <c r="M71" s="281"/>
    </row>
    <row r="72" spans="1:13" s="94" customFormat="1" ht="16" customHeight="1" outlineLevel="1" x14ac:dyDescent="0.45">
      <c r="B72" s="1147" t="s">
        <v>5669</v>
      </c>
      <c r="C72" s="1148"/>
      <c r="D72" s="140">
        <f t="shared" si="72"/>
        <v>3.6091831651276413E-2</v>
      </c>
      <c r="E72" s="1148" t="s">
        <v>194</v>
      </c>
      <c r="F72" s="1148"/>
      <c r="G72" s="147">
        <v>2.8603267114093962E-2</v>
      </c>
      <c r="H72" s="135" t="s">
        <v>195</v>
      </c>
      <c r="I72" s="140">
        <v>7.4885645371824475E-3</v>
      </c>
      <c r="J72" s="1148" t="s">
        <v>3541</v>
      </c>
      <c r="K72" s="1148"/>
      <c r="L72" s="1151"/>
      <c r="M72" s="281"/>
    </row>
    <row r="73" spans="1:13" s="94" customFormat="1" ht="16" customHeight="1" outlineLevel="1" x14ac:dyDescent="0.45">
      <c r="B73" s="1147" t="s">
        <v>5670</v>
      </c>
      <c r="C73" s="1148"/>
      <c r="D73" s="140">
        <f t="shared" si="72"/>
        <v>4.4429137674049324E-2</v>
      </c>
      <c r="E73" s="1148" t="s">
        <v>194</v>
      </c>
      <c r="F73" s="1148"/>
      <c r="G73" s="147">
        <v>3.5462963758389261E-2</v>
      </c>
      <c r="H73" s="135" t="s">
        <v>195</v>
      </c>
      <c r="I73" s="140">
        <v>8.9661739156600591E-3</v>
      </c>
      <c r="J73" s="1148" t="s">
        <v>3541</v>
      </c>
      <c r="K73" s="1148"/>
      <c r="L73" s="1151"/>
      <c r="M73" s="281"/>
    </row>
    <row r="74" spans="1:13" s="94" customFormat="1" ht="16" customHeight="1" outlineLevel="1" x14ac:dyDescent="0.45">
      <c r="B74" s="1147" t="s">
        <v>5659</v>
      </c>
      <c r="C74" s="1148"/>
      <c r="D74" s="140">
        <f t="shared" si="72"/>
        <v>0.14323500528719005</v>
      </c>
      <c r="E74" s="1148" t="s">
        <v>194</v>
      </c>
      <c r="F74" s="1148"/>
      <c r="G74" s="147">
        <v>0.1136742644295302</v>
      </c>
      <c r="H74" s="135" t="s">
        <v>195</v>
      </c>
      <c r="I74" s="140">
        <v>2.9560740857659844E-2</v>
      </c>
      <c r="J74" s="1148" t="s">
        <v>3541</v>
      </c>
      <c r="K74" s="1148"/>
      <c r="L74" s="1151"/>
      <c r="M74" s="281"/>
    </row>
    <row r="75" spans="1:13" s="94" customFormat="1" ht="16" customHeight="1" outlineLevel="1" x14ac:dyDescent="0.45">
      <c r="B75" s="134" t="s">
        <v>5535</v>
      </c>
      <c r="C75" s="135"/>
      <c r="D75" s="140">
        <f t="shared" si="72"/>
        <v>0.12708039463087248</v>
      </c>
      <c r="E75" s="1148" t="s">
        <v>194</v>
      </c>
      <c r="F75" s="1148"/>
      <c r="G75" s="147">
        <v>0.10215039463087248</v>
      </c>
      <c r="H75" s="135" t="s">
        <v>195</v>
      </c>
      <c r="I75" s="140">
        <v>2.4930000000000001E-2</v>
      </c>
      <c r="J75" s="1148" t="s">
        <v>3541</v>
      </c>
      <c r="K75" s="1148"/>
      <c r="L75" s="1151"/>
      <c r="M75" s="281"/>
    </row>
    <row r="76" spans="1:13" s="94" customFormat="1" ht="16" customHeight="1" outlineLevel="1" thickBot="1" x14ac:dyDescent="0.5">
      <c r="B76" s="141" t="s">
        <v>5541</v>
      </c>
      <c r="C76" s="142"/>
      <c r="D76" s="143">
        <f t="shared" si="72"/>
        <v>0.33378120456670213</v>
      </c>
      <c r="E76" s="1153" t="s">
        <v>5671</v>
      </c>
      <c r="F76" s="1153"/>
      <c r="G76" s="143">
        <v>0.33378120456670213</v>
      </c>
      <c r="H76" s="142" t="s">
        <v>5550</v>
      </c>
      <c r="I76" s="322">
        <v>0</v>
      </c>
      <c r="J76" s="1176" t="s">
        <v>273</v>
      </c>
      <c r="K76" s="1176"/>
      <c r="L76" s="1177"/>
      <c r="M76" s="452"/>
    </row>
    <row r="77" spans="1:13" s="94" customFormat="1" ht="21" x14ac:dyDescent="0.5">
      <c r="A77" s="92" t="s">
        <v>118</v>
      </c>
      <c r="B77" s="93" t="s">
        <v>119</v>
      </c>
    </row>
    <row r="78" spans="1:13" s="94" customFormat="1" hidden="1" outlineLevel="1" x14ac:dyDescent="0.35">
      <c r="B78" s="294" t="s">
        <v>5657</v>
      </c>
      <c r="C78" s="295" t="s">
        <v>5659</v>
      </c>
      <c r="D78" s="295" t="s">
        <v>5672</v>
      </c>
      <c r="E78" s="295" t="s">
        <v>5658</v>
      </c>
      <c r="F78" s="295"/>
      <c r="G78" s="295"/>
      <c r="H78" s="296"/>
    </row>
    <row r="79" spans="1:13" s="94" customFormat="1" hidden="1" outlineLevel="1" x14ac:dyDescent="0.35">
      <c r="B79" s="134" t="s">
        <v>5498</v>
      </c>
      <c r="C79" s="135" t="s">
        <v>5499</v>
      </c>
      <c r="D79" s="135" t="s">
        <v>5423</v>
      </c>
      <c r="E79" s="135" t="s">
        <v>5661</v>
      </c>
      <c r="F79" s="135"/>
      <c r="G79" s="135"/>
      <c r="H79" s="251"/>
    </row>
    <row r="80" spans="1:13" s="94" customFormat="1" hidden="1" outlineLevel="1" x14ac:dyDescent="0.35">
      <c r="B80" s="134" t="s">
        <v>4822</v>
      </c>
      <c r="C80" s="135" t="s">
        <v>5500</v>
      </c>
      <c r="D80" s="135" t="s">
        <v>1378</v>
      </c>
      <c r="E80" s="135" t="s">
        <v>1372</v>
      </c>
      <c r="F80" s="135" t="s">
        <v>5501</v>
      </c>
      <c r="G80" s="135" t="s">
        <v>5425</v>
      </c>
      <c r="H80" s="251" t="s">
        <v>5661</v>
      </c>
    </row>
    <row r="81" spans="1:85" s="94" customFormat="1" hidden="1" outlineLevel="1" x14ac:dyDescent="0.35">
      <c r="B81" s="134" t="s">
        <v>5535</v>
      </c>
      <c r="C81" s="135" t="s">
        <v>5665</v>
      </c>
      <c r="D81" s="135" t="s">
        <v>5669</v>
      </c>
      <c r="E81" s="135" t="s">
        <v>5670</v>
      </c>
      <c r="F81" s="135" t="s">
        <v>5661</v>
      </c>
      <c r="G81" s="135"/>
      <c r="H81" s="251"/>
    </row>
    <row r="82" spans="1:85" s="94" customFormat="1" ht="15" hidden="1" outlineLevel="1" thickBot="1" x14ac:dyDescent="0.4">
      <c r="B82" s="141">
        <v>0</v>
      </c>
      <c r="C82" s="142">
        <v>1</v>
      </c>
      <c r="D82" s="142">
        <v>2</v>
      </c>
      <c r="E82" s="142">
        <v>3</v>
      </c>
      <c r="F82" s="142">
        <v>4</v>
      </c>
      <c r="G82" s="142">
        <v>5</v>
      </c>
      <c r="H82" s="252"/>
    </row>
    <row r="83" spans="1:85" s="94" customFormat="1" ht="21" collapsed="1" x14ac:dyDescent="0.5">
      <c r="A83" s="92" t="s">
        <v>118</v>
      </c>
      <c r="B83" s="93" t="s">
        <v>5506</v>
      </c>
    </row>
    <row r="84" spans="1:85" s="94" customFormat="1" hidden="1" outlineLevel="1" x14ac:dyDescent="0.35">
      <c r="B84" s="294"/>
      <c r="C84" s="295"/>
      <c r="D84" s="295"/>
      <c r="E84" s="460" t="str">
        <f t="shared" ref="E84:CG84" si="73">E43</f>
        <v>Auto</v>
      </c>
      <c r="F84" s="460" t="str">
        <f t="shared" si="73"/>
        <v>zu Fuß/Fahrrad</v>
      </c>
      <c r="G84" s="460" t="str">
        <f t="shared" si="73"/>
        <v>Auto</v>
      </c>
      <c r="H84" s="460" t="str">
        <f t="shared" si="73"/>
        <v>Auto</v>
      </c>
      <c r="I84" s="460" t="str">
        <f t="shared" si="73"/>
        <v>zu Fuß/Fahrrad</v>
      </c>
      <c r="J84" s="460" t="str">
        <f t="shared" si="73"/>
        <v>zu Fuß/Fahrrad</v>
      </c>
      <c r="K84" s="460" t="str">
        <f t="shared" si="73"/>
        <v>Auto</v>
      </c>
      <c r="L84" s="460" t="str">
        <f t="shared" si="73"/>
        <v>Auto</v>
      </c>
      <c r="M84" s="461"/>
      <c r="N84" s="460" t="str">
        <f t="shared" si="73"/>
        <v>Auto</v>
      </c>
      <c r="O84" s="460" t="str">
        <f>O43</f>
        <v>Auto</v>
      </c>
      <c r="P84" s="460" t="str">
        <f>P43</f>
        <v>Auto</v>
      </c>
      <c r="Q84" s="460" t="str">
        <f t="shared" si="73"/>
        <v>Auto</v>
      </c>
      <c r="R84" s="460" t="str">
        <f t="shared" ref="R84:AG84" si="74">R43</f>
        <v>Motorrad/Roller</v>
      </c>
      <c r="S84" s="460" t="str">
        <f t="shared" si="74"/>
        <v>Auto</v>
      </c>
      <c r="T84" s="460" t="str">
        <f t="shared" si="74"/>
        <v>zu Fuß/Fahrrad</v>
      </c>
      <c r="U84" s="460" t="str">
        <f t="shared" si="74"/>
        <v>Auto</v>
      </c>
      <c r="V84" s="460" t="str">
        <f t="shared" si="74"/>
        <v>zu Fuß/Fahrrad</v>
      </c>
      <c r="W84" s="460" t="str">
        <f t="shared" si="74"/>
        <v>Auto</v>
      </c>
      <c r="X84" s="460" t="str">
        <f t="shared" si="74"/>
        <v>zu Fuß/Fahrrad</v>
      </c>
      <c r="Y84" s="462" t="str">
        <f t="shared" si="74"/>
        <v>Auto</v>
      </c>
      <c r="Z84" s="460" t="str">
        <f t="shared" si="74"/>
        <v>Motorrad/Roller</v>
      </c>
      <c r="AA84" s="460" t="str">
        <f t="shared" si="74"/>
        <v>Auto</v>
      </c>
      <c r="AB84" s="460" t="str">
        <f t="shared" si="74"/>
        <v>zu Fuß/Fahrrad</v>
      </c>
      <c r="AC84" s="460" t="str">
        <f t="shared" si="74"/>
        <v>Auto</v>
      </c>
      <c r="AD84" s="460" t="str">
        <f t="shared" si="74"/>
        <v>zu Fuß/Fahrrad</v>
      </c>
      <c r="AE84" s="460" t="str">
        <f t="shared" si="74"/>
        <v>Auto</v>
      </c>
      <c r="AF84" s="460" t="str">
        <f t="shared" si="74"/>
        <v>zu Fuß/Fahrrad</v>
      </c>
      <c r="AG84" s="462" t="str">
        <f t="shared" si="74"/>
        <v>Auto</v>
      </c>
      <c r="AH84" s="460" t="str">
        <f t="shared" ref="AH84:AL84" si="75">AH43</f>
        <v>Motorrad/Roller</v>
      </c>
      <c r="AI84" s="460" t="str">
        <f t="shared" si="75"/>
        <v>Auto</v>
      </c>
      <c r="AJ84" s="460" t="str">
        <f t="shared" si="75"/>
        <v>zu Fuß/Fahrrad</v>
      </c>
      <c r="AK84" s="460" t="str">
        <f t="shared" si="75"/>
        <v>Auto</v>
      </c>
      <c r="AL84" s="460" t="str">
        <f t="shared" si="75"/>
        <v>zu Fuß/Fahrrad</v>
      </c>
      <c r="AM84" s="460" t="str">
        <f t="shared" ref="AM84:AS84" si="76">AM43</f>
        <v>Auto</v>
      </c>
      <c r="AN84" s="460" t="str">
        <f t="shared" si="76"/>
        <v>zu Fuß/Fahrrad</v>
      </c>
      <c r="AO84" s="460" t="str">
        <f t="shared" si="76"/>
        <v>Auto</v>
      </c>
      <c r="AP84" s="460" t="str">
        <f t="shared" si="76"/>
        <v>zu Fuß/Fahrrad</v>
      </c>
      <c r="AQ84" s="460" t="str">
        <f t="shared" si="76"/>
        <v>Auto</v>
      </c>
      <c r="AR84" s="460" t="str">
        <f t="shared" si="76"/>
        <v>zu Fuß/Fahrrad</v>
      </c>
      <c r="AS84" s="462" t="str">
        <f t="shared" si="76"/>
        <v>Auto</v>
      </c>
      <c r="AT84" s="460" t="str">
        <f t="shared" ref="AT84:BA84" si="77">AT43</f>
        <v>Motorrad/Roller</v>
      </c>
      <c r="AU84" s="460" t="str">
        <f t="shared" si="77"/>
        <v>Auto</v>
      </c>
      <c r="AV84" s="460" t="str">
        <f t="shared" si="77"/>
        <v>zu Fuß/Fahrrad</v>
      </c>
      <c r="AW84" s="460" t="str">
        <f t="shared" si="77"/>
        <v>Auto</v>
      </c>
      <c r="AX84" s="460" t="str">
        <f t="shared" si="77"/>
        <v>zu Fuß/Fahrrad</v>
      </c>
      <c r="AY84" s="460" t="str">
        <f t="shared" si="77"/>
        <v>Auto</v>
      </c>
      <c r="AZ84" s="460" t="str">
        <f t="shared" si="77"/>
        <v>zu Fuß/Fahrrad</v>
      </c>
      <c r="BA84" s="462" t="str">
        <f t="shared" si="77"/>
        <v>Auto</v>
      </c>
      <c r="BB84" s="460" t="str">
        <f t="shared" ref="BB84:BI84" si="78">BB43</f>
        <v>Motorrad/Roller</v>
      </c>
      <c r="BC84" s="460" t="str">
        <f t="shared" si="78"/>
        <v>Auto</v>
      </c>
      <c r="BD84" s="460" t="str">
        <f t="shared" si="78"/>
        <v>zu Fuß/Fahrrad</v>
      </c>
      <c r="BE84" s="460" t="str">
        <f t="shared" si="78"/>
        <v>Auto</v>
      </c>
      <c r="BF84" s="460" t="str">
        <f t="shared" si="78"/>
        <v>zu Fuß/Fahrrad</v>
      </c>
      <c r="BG84" s="460" t="str">
        <f t="shared" si="78"/>
        <v>Auto</v>
      </c>
      <c r="BH84" s="460" t="str">
        <f t="shared" si="78"/>
        <v>zu Fuß/Fahrrad</v>
      </c>
      <c r="BI84" s="462" t="str">
        <f t="shared" si="78"/>
        <v>Auto</v>
      </c>
      <c r="BJ84" s="460" t="str">
        <f t="shared" ref="BJ84:BQ84" si="79">BJ43</f>
        <v>Motorrad/Roller</v>
      </c>
      <c r="BK84" s="460" t="str">
        <f t="shared" si="79"/>
        <v>Auto</v>
      </c>
      <c r="BL84" s="460" t="str">
        <f t="shared" si="79"/>
        <v>zu Fuß/Fahrrad</v>
      </c>
      <c r="BM84" s="460" t="str">
        <f t="shared" si="79"/>
        <v>Auto</v>
      </c>
      <c r="BN84" s="460" t="str">
        <f t="shared" si="79"/>
        <v>zu Fuß/Fahrrad</v>
      </c>
      <c r="BO84" s="460" t="str">
        <f t="shared" si="79"/>
        <v>Auto</v>
      </c>
      <c r="BP84" s="460" t="str">
        <f t="shared" si="79"/>
        <v>zu Fuß/Fahrrad</v>
      </c>
      <c r="BQ84" s="462" t="str">
        <f t="shared" si="79"/>
        <v>Auto</v>
      </c>
      <c r="BR84" s="460" t="str">
        <f t="shared" ref="BR84:BY84" si="80">BR43</f>
        <v>Motorrad/Roller</v>
      </c>
      <c r="BS84" s="460" t="str">
        <f t="shared" si="80"/>
        <v>Auto</v>
      </c>
      <c r="BT84" s="460" t="str">
        <f t="shared" si="80"/>
        <v>zu Fuß/Fahrrad</v>
      </c>
      <c r="BU84" s="460" t="str">
        <f t="shared" si="80"/>
        <v>Auto</v>
      </c>
      <c r="BV84" s="460" t="str">
        <f t="shared" si="80"/>
        <v>zu Fuß/Fahrrad</v>
      </c>
      <c r="BW84" s="460" t="str">
        <f t="shared" si="80"/>
        <v>Auto</v>
      </c>
      <c r="BX84" s="460" t="str">
        <f t="shared" si="80"/>
        <v>zu Fuß/Fahrrad</v>
      </c>
      <c r="BY84" s="462" t="str">
        <f t="shared" si="80"/>
        <v>Auto</v>
      </c>
      <c r="BZ84" s="460" t="str">
        <f t="shared" si="73"/>
        <v>Motorrad/Roller</v>
      </c>
      <c r="CA84" s="460" t="str">
        <f t="shared" si="73"/>
        <v>Auto</v>
      </c>
      <c r="CB84" s="460" t="str">
        <f t="shared" si="73"/>
        <v>zu Fuß/Fahrrad</v>
      </c>
      <c r="CC84" s="460" t="str">
        <f t="shared" si="73"/>
        <v>Auto</v>
      </c>
      <c r="CD84" s="460" t="str">
        <f t="shared" si="73"/>
        <v>zu Fuß/Fahrrad</v>
      </c>
      <c r="CE84" s="460" t="str">
        <f t="shared" si="73"/>
        <v>Auto</v>
      </c>
      <c r="CF84" s="460" t="str">
        <f t="shared" si="73"/>
        <v>zu Fuß/Fahrrad</v>
      </c>
      <c r="CG84" s="463" t="str">
        <f t="shared" si="73"/>
        <v>Auto</v>
      </c>
    </row>
    <row r="85" spans="1:85" s="94" customFormat="1" ht="15" hidden="1" outlineLevel="1" thickBot="1" x14ac:dyDescent="0.4">
      <c r="B85" s="141"/>
      <c r="C85" s="142"/>
      <c r="D85" s="142"/>
      <c r="E85" s="142" t="str">
        <f t="shared" ref="E85:CG85" si="81">IF(E43="Auto",E44&amp;E45,IF(E43="zu Fuß/Fahrrad",0,IF(E43="öffentliche Verkehrsmittel",E46,IF(E43="Motorrad","Motorrad",0))))</f>
        <v>MittelklasseDiesel</v>
      </c>
      <c r="F85" s="142">
        <f t="shared" si="81"/>
        <v>0</v>
      </c>
      <c r="G85" s="142" t="str">
        <f t="shared" si="81"/>
        <v>MittelklasseDiesel</v>
      </c>
      <c r="H85" s="142" t="str">
        <f t="shared" si="81"/>
        <v>KleinwagenBenzin</v>
      </c>
      <c r="I85" s="142">
        <f t="shared" si="81"/>
        <v>0</v>
      </c>
      <c r="J85" s="142">
        <f t="shared" si="81"/>
        <v>0</v>
      </c>
      <c r="K85" s="142" t="str">
        <f t="shared" si="81"/>
        <v>MittelklasseBenzin</v>
      </c>
      <c r="L85" s="142" t="str">
        <f>IF(L43="Auto",L44&amp;L45,IF(L43="zu Fuß/Fahrrad",0,IF(L43="öffentliche Verkehrsmittel",L46,IF(L43="Motorrad/Roller","Motorrad/Roller",0))))</f>
        <v>KleinwagenBenzin</v>
      </c>
      <c r="M85" s="316"/>
      <c r="N85" s="142" t="str">
        <f t="shared" si="81"/>
        <v>MittelklasseBenzin</v>
      </c>
      <c r="O85" s="142" t="str">
        <f>IF(O43="Auto",O44&amp;O45,IF(O43="zu Fuß/Fahrrad",0,IF(O43="öffentliche Verkehrsmittel",O46,IF(O43="Motorrad","Motorrad",0))))</f>
        <v>MittelklasseBenzin</v>
      </c>
      <c r="P85" s="142" t="str">
        <f>IF(P43="Auto",P44&amp;P45,IF(P43="zu Fuß/Fahrrad",0,IF(P43="öffentliche Verkehrsmittel",P46,IF(P43="Motorrad","Motorrad",0))))</f>
        <v>MittelklasseBenzin</v>
      </c>
      <c r="Q85" s="142" t="str">
        <f t="shared" si="81"/>
        <v>KleinwagenDiesel</v>
      </c>
      <c r="R85" s="142">
        <f t="shared" ref="R85:AG85" si="82">IF(R43="Auto",R44&amp;R45,IF(R43="zu Fuß/Fahrrad",0,IF(R43="öffentliche Verkehrsmittel",R46,IF(R43="Motorrad","Motorrad",0))))</f>
        <v>0</v>
      </c>
      <c r="S85" s="142" t="str">
        <f t="shared" si="82"/>
        <v>Luxus/SUV/SportBenzin</v>
      </c>
      <c r="T85" s="142">
        <f t="shared" si="82"/>
        <v>0</v>
      </c>
      <c r="U85" s="142" t="str">
        <f t="shared" si="82"/>
        <v>MittelklasseBenzin</v>
      </c>
      <c r="V85" s="142">
        <f t="shared" si="82"/>
        <v>0</v>
      </c>
      <c r="W85" s="142" t="str">
        <f t="shared" si="82"/>
        <v>MittelklasseBenzin</v>
      </c>
      <c r="X85" s="142">
        <f t="shared" si="82"/>
        <v>0</v>
      </c>
      <c r="Y85" s="464" t="str">
        <f t="shared" si="82"/>
        <v>KleinwagenBenzin</v>
      </c>
      <c r="Z85" s="142">
        <f t="shared" si="82"/>
        <v>0</v>
      </c>
      <c r="AA85" s="142" t="str">
        <f t="shared" si="82"/>
        <v>Luxus/SUV/SportBenzin</v>
      </c>
      <c r="AB85" s="142">
        <f t="shared" si="82"/>
        <v>0</v>
      </c>
      <c r="AC85" s="142" t="str">
        <f t="shared" si="82"/>
        <v>MittelklasseBenzin</v>
      </c>
      <c r="AD85" s="142">
        <f t="shared" si="82"/>
        <v>0</v>
      </c>
      <c r="AE85" s="142" t="str">
        <f t="shared" si="82"/>
        <v>MittelklasseBenzin</v>
      </c>
      <c r="AF85" s="142">
        <f t="shared" si="82"/>
        <v>0</v>
      </c>
      <c r="AG85" s="464" t="str">
        <f t="shared" si="82"/>
        <v>KleinwagenBenzin</v>
      </c>
      <c r="AH85" s="142">
        <f t="shared" ref="AH85:AL85" si="83">IF(AH43="Auto",AH44&amp;AH45,IF(AH43="zu Fuß/Fahrrad",0,IF(AH43="öffentliche Verkehrsmittel",AH46,IF(AH43="Motorrad","Motorrad",0))))</f>
        <v>0</v>
      </c>
      <c r="AI85" s="142" t="str">
        <f t="shared" si="83"/>
        <v>Luxus/SUV/SportBenzin</v>
      </c>
      <c r="AJ85" s="142">
        <f t="shared" si="83"/>
        <v>0</v>
      </c>
      <c r="AK85" s="142" t="str">
        <f t="shared" si="83"/>
        <v>MittelklasseBenzin</v>
      </c>
      <c r="AL85" s="142">
        <f t="shared" si="83"/>
        <v>0</v>
      </c>
      <c r="AM85" s="142" t="str">
        <f t="shared" ref="AM85:AS85" si="84">IF(AM43="Auto",AM44&amp;AM45,IF(AM43="zu Fuß/Fahrrad",0,IF(AM43="öffentliche Verkehrsmittel",AM46,IF(AM43="Motorrad","Motorrad",0))))</f>
        <v>Luxus/SUV/SportBenzin</v>
      </c>
      <c r="AN85" s="142">
        <f t="shared" si="84"/>
        <v>0</v>
      </c>
      <c r="AO85" s="142" t="str">
        <f t="shared" si="84"/>
        <v>MittelklasseBenzin</v>
      </c>
      <c r="AP85" s="142">
        <f t="shared" si="84"/>
        <v>0</v>
      </c>
      <c r="AQ85" s="142" t="str">
        <f t="shared" si="84"/>
        <v>MittelklasseBenzin</v>
      </c>
      <c r="AR85" s="142">
        <f t="shared" si="84"/>
        <v>0</v>
      </c>
      <c r="AS85" s="464" t="str">
        <f t="shared" si="84"/>
        <v>KleinwagenBenzin</v>
      </c>
      <c r="AT85" s="142">
        <f t="shared" ref="AT85:BA85" si="85">IF(AT43="Auto",AT44&amp;AT45,IF(AT43="zu Fuß/Fahrrad",0,IF(AT43="öffentliche Verkehrsmittel",AT46,IF(AT43="Motorrad","Motorrad",0))))</f>
        <v>0</v>
      </c>
      <c r="AU85" s="142" t="str">
        <f t="shared" si="85"/>
        <v>Luxus/SUV/SportBenzin</v>
      </c>
      <c r="AV85" s="142">
        <f t="shared" si="85"/>
        <v>0</v>
      </c>
      <c r="AW85" s="142" t="str">
        <f t="shared" si="85"/>
        <v>MittelklasseBenzin</v>
      </c>
      <c r="AX85" s="142">
        <f t="shared" si="85"/>
        <v>0</v>
      </c>
      <c r="AY85" s="142" t="str">
        <f t="shared" si="85"/>
        <v>MittelklasseBenzin</v>
      </c>
      <c r="AZ85" s="142">
        <f t="shared" si="85"/>
        <v>0</v>
      </c>
      <c r="BA85" s="464" t="str">
        <f t="shared" si="85"/>
        <v>KleinwagenBenzin</v>
      </c>
      <c r="BB85" s="142">
        <f t="shared" ref="BB85:BI85" si="86">IF(BB43="Auto",BB44&amp;BB45,IF(BB43="zu Fuß/Fahrrad",0,IF(BB43="öffentliche Verkehrsmittel",BB46,IF(BB43="Motorrad","Motorrad",0))))</f>
        <v>0</v>
      </c>
      <c r="BC85" s="142" t="str">
        <f t="shared" si="86"/>
        <v>Luxus/SUV/SportBenzin</v>
      </c>
      <c r="BD85" s="142">
        <f t="shared" si="86"/>
        <v>0</v>
      </c>
      <c r="BE85" s="142" t="str">
        <f t="shared" si="86"/>
        <v>MittelklasseBenzin</v>
      </c>
      <c r="BF85" s="142">
        <f t="shared" si="86"/>
        <v>0</v>
      </c>
      <c r="BG85" s="142" t="str">
        <f t="shared" si="86"/>
        <v>MittelklasseBenzin</v>
      </c>
      <c r="BH85" s="142">
        <f t="shared" si="86"/>
        <v>0</v>
      </c>
      <c r="BI85" s="464" t="str">
        <f t="shared" si="86"/>
        <v>KleinwagenBenzin</v>
      </c>
      <c r="BJ85" s="142">
        <f t="shared" ref="BJ85:BQ85" si="87">IF(BJ43="Auto",BJ44&amp;BJ45,IF(BJ43="zu Fuß/Fahrrad",0,IF(BJ43="öffentliche Verkehrsmittel",BJ46,IF(BJ43="Motorrad","Motorrad",0))))</f>
        <v>0</v>
      </c>
      <c r="BK85" s="142" t="str">
        <f t="shared" si="87"/>
        <v>Luxus/SUV/SportBenzin</v>
      </c>
      <c r="BL85" s="142">
        <f t="shared" si="87"/>
        <v>0</v>
      </c>
      <c r="BM85" s="142" t="str">
        <f t="shared" si="87"/>
        <v>MittelklasseBenzin</v>
      </c>
      <c r="BN85" s="142">
        <f t="shared" si="87"/>
        <v>0</v>
      </c>
      <c r="BO85" s="142" t="str">
        <f t="shared" si="87"/>
        <v>MittelklasseBenzin</v>
      </c>
      <c r="BP85" s="142">
        <f t="shared" si="87"/>
        <v>0</v>
      </c>
      <c r="BQ85" s="464" t="str">
        <f t="shared" si="87"/>
        <v>KleinwagenBenzin</v>
      </c>
      <c r="BR85" s="142">
        <f t="shared" ref="BR85:BY85" si="88">IF(BR43="Auto",BR44&amp;BR45,IF(BR43="zu Fuß/Fahrrad",0,IF(BR43="öffentliche Verkehrsmittel",BR46,IF(BR43="Motorrad","Motorrad",0))))</f>
        <v>0</v>
      </c>
      <c r="BS85" s="142" t="str">
        <f t="shared" si="88"/>
        <v>Luxus/SUV/SportBenzin</v>
      </c>
      <c r="BT85" s="142">
        <f t="shared" si="88"/>
        <v>0</v>
      </c>
      <c r="BU85" s="142" t="str">
        <f t="shared" si="88"/>
        <v>MittelklasseBenzin</v>
      </c>
      <c r="BV85" s="142">
        <f t="shared" si="88"/>
        <v>0</v>
      </c>
      <c r="BW85" s="142" t="str">
        <f t="shared" si="88"/>
        <v>MittelklasseBenzin</v>
      </c>
      <c r="BX85" s="142">
        <f t="shared" si="88"/>
        <v>0</v>
      </c>
      <c r="BY85" s="464" t="str">
        <f t="shared" si="88"/>
        <v>KleinwagenBenzin</v>
      </c>
      <c r="BZ85" s="142">
        <f t="shared" si="81"/>
        <v>0</v>
      </c>
      <c r="CA85" s="142" t="str">
        <f t="shared" si="81"/>
        <v>Luxus/SUV/SportBenzin</v>
      </c>
      <c r="CB85" s="142">
        <f t="shared" si="81"/>
        <v>0</v>
      </c>
      <c r="CC85" s="142" t="str">
        <f t="shared" si="81"/>
        <v>MittelklasseBenzin</v>
      </c>
      <c r="CD85" s="142">
        <f t="shared" si="81"/>
        <v>0</v>
      </c>
      <c r="CE85" s="142" t="str">
        <f t="shared" si="81"/>
        <v>MittelklasseBenzin</v>
      </c>
      <c r="CF85" s="142">
        <f t="shared" si="81"/>
        <v>0</v>
      </c>
      <c r="CG85" s="252" t="str">
        <f t="shared" si="81"/>
        <v>KleinwagenBenzin</v>
      </c>
    </row>
    <row r="86" spans="1:85" ht="14.5" customHeight="1" collapsed="1" x14ac:dyDescent="0.35"/>
  </sheetData>
  <mergeCells count="95">
    <mergeCell ref="AP53:AR53"/>
    <mergeCell ref="V53:X53"/>
    <mergeCell ref="AD53:AF53"/>
    <mergeCell ref="J74:L74"/>
    <mergeCell ref="J64:L64"/>
    <mergeCell ref="J65:L65"/>
    <mergeCell ref="J66:L66"/>
    <mergeCell ref="J67:L67"/>
    <mergeCell ref="J68:L68"/>
    <mergeCell ref="J59:L59"/>
    <mergeCell ref="J60:L60"/>
    <mergeCell ref="J61:L61"/>
    <mergeCell ref="J62:L62"/>
    <mergeCell ref="J63:L63"/>
    <mergeCell ref="J54:L54"/>
    <mergeCell ref="J55:L55"/>
    <mergeCell ref="J75:L75"/>
    <mergeCell ref="J76:L76"/>
    <mergeCell ref="J69:L69"/>
    <mergeCell ref="J70:L70"/>
    <mergeCell ref="J71:L71"/>
    <mergeCell ref="J72:L72"/>
    <mergeCell ref="J73:L73"/>
    <mergeCell ref="J56:L56"/>
    <mergeCell ref="J57:L57"/>
    <mergeCell ref="J58:L58"/>
    <mergeCell ref="E72:F72"/>
    <mergeCell ref="E73:F73"/>
    <mergeCell ref="E62:F62"/>
    <mergeCell ref="E63:F63"/>
    <mergeCell ref="E64:F64"/>
    <mergeCell ref="E65:F65"/>
    <mergeCell ref="E66:F66"/>
    <mergeCell ref="E67:F67"/>
    <mergeCell ref="E76:F76"/>
    <mergeCell ref="E53:F53"/>
    <mergeCell ref="E54:F54"/>
    <mergeCell ref="E55:F55"/>
    <mergeCell ref="E56:F56"/>
    <mergeCell ref="E57:F57"/>
    <mergeCell ref="E58:F58"/>
    <mergeCell ref="E59:F59"/>
    <mergeCell ref="E60:F60"/>
    <mergeCell ref="E61:F61"/>
    <mergeCell ref="E74:F74"/>
    <mergeCell ref="E75:F75"/>
    <mergeCell ref="E68:F68"/>
    <mergeCell ref="E69:F69"/>
    <mergeCell ref="E70:F70"/>
    <mergeCell ref="E71:F71"/>
    <mergeCell ref="B71:C71"/>
    <mergeCell ref="B72:C72"/>
    <mergeCell ref="B73:C73"/>
    <mergeCell ref="B74:C74"/>
    <mergeCell ref="B65:C65"/>
    <mergeCell ref="B66:C66"/>
    <mergeCell ref="B67:C67"/>
    <mergeCell ref="B68:C68"/>
    <mergeCell ref="B69:C69"/>
    <mergeCell ref="B70:C70"/>
    <mergeCell ref="B64:C64"/>
    <mergeCell ref="B53:C53"/>
    <mergeCell ref="B54:C54"/>
    <mergeCell ref="B55:C55"/>
    <mergeCell ref="B56:C56"/>
    <mergeCell ref="B57:C57"/>
    <mergeCell ref="B58:C58"/>
    <mergeCell ref="B59:C59"/>
    <mergeCell ref="B60:C60"/>
    <mergeCell ref="B61:C61"/>
    <mergeCell ref="B62:C62"/>
    <mergeCell ref="B63:C63"/>
    <mergeCell ref="J52:L52"/>
    <mergeCell ref="J53:L53"/>
    <mergeCell ref="E52:F52"/>
    <mergeCell ref="CD53:CF53"/>
    <mergeCell ref="B35:C35"/>
    <mergeCell ref="B36:C36"/>
    <mergeCell ref="B47:D47"/>
    <mergeCell ref="B42:D42"/>
    <mergeCell ref="B43:D43"/>
    <mergeCell ref="B44:D44"/>
    <mergeCell ref="B45:D45"/>
    <mergeCell ref="B46:D46"/>
    <mergeCell ref="BV53:BX53"/>
    <mergeCell ref="BN53:BP53"/>
    <mergeCell ref="BF53:BH53"/>
    <mergeCell ref="AX53:AZ53"/>
    <mergeCell ref="C26:I26"/>
    <mergeCell ref="N10:Q10"/>
    <mergeCell ref="N5:Q5"/>
    <mergeCell ref="N6:Q6"/>
    <mergeCell ref="N7:Q7"/>
    <mergeCell ref="N8:Q8"/>
    <mergeCell ref="N9:Q9"/>
  </mergeCells>
  <phoneticPr fontId="2" type="noConversion"/>
  <conditionalFormatting sqref="I58">
    <cfRule type="expression" dxfId="5" priority="3">
      <formula>IF(I58="",TRUE,FALSE)</formula>
    </cfRule>
  </conditionalFormatting>
  <conditionalFormatting sqref="I64">
    <cfRule type="expression" dxfId="4" priority="2">
      <formula>IF(I64="",TRUE,FALSE)</formula>
    </cfRule>
  </conditionalFormatting>
  <conditionalFormatting sqref="I70">
    <cfRule type="expression" dxfId="3" priority="1">
      <formula>IF(I70="",TRUE,FALSE)</formula>
    </cfRule>
  </conditionalFormatting>
  <dataValidations count="5">
    <dataValidation type="list" allowBlank="1" showInputMessage="1" showErrorMessage="1" sqref="E43:L43 N43:CG43" xr:uid="{D70426B5-1A13-4866-BFA3-08651659DE2E}">
      <formula1>$B$78:$E$78</formula1>
    </dataValidation>
    <dataValidation type="list" allowBlank="1" showInputMessage="1" showErrorMessage="1" sqref="E44:L44 N44:CG44" xr:uid="{BD5CC8A5-A8AF-401A-BA5C-76D410D39C2F}">
      <formula1>$B$79:$E$79</formula1>
    </dataValidation>
    <dataValidation type="list" allowBlank="1" showInputMessage="1" showErrorMessage="1" sqref="E45:L45 N45:CG45" xr:uid="{D5E88692-DC1F-47D4-A313-99F6A18D82FF}">
      <formula1>$B$80:$H$80</formula1>
    </dataValidation>
    <dataValidation type="list" allowBlank="1" showInputMessage="1" showErrorMessage="1" sqref="E46:L46 N46:CG46" xr:uid="{99B81BE5-5870-4083-A553-AB46BE4E27F2}">
      <formula1>$B$81:$F$81</formula1>
    </dataValidation>
    <dataValidation type="list" allowBlank="1" showInputMessage="1" showErrorMessage="1" sqref="E47:L47 N47:CG47" xr:uid="{9DE20D69-34EE-4178-8439-92AF05D5E709}">
      <formula1>$B$82:$G$82</formula1>
    </dataValidation>
  </dataValidations>
  <pageMargins left="0.7" right="0.7" top="0.78740157499999996" bottom="0.78740157499999996"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9FFC-656D-458F-9CC1-513C76DBB7D1}">
  <sheetPr>
    <tabColor rgb="FF006582"/>
    <pageSetUpPr autoPageBreaks="0"/>
  </sheetPr>
  <dimension ref="A1:Y162"/>
  <sheetViews>
    <sheetView topLeftCell="A48" zoomScale="60" zoomScaleNormal="60" workbookViewId="0">
      <selection activeCell="B5" sqref="B5"/>
    </sheetView>
  </sheetViews>
  <sheetFormatPr baseColWidth="10" defaultColWidth="10.7265625" defaultRowHeight="14.5" outlineLevelRow="1" outlineLevelCol="1" x14ac:dyDescent="0.35"/>
  <cols>
    <col min="1" max="1" width="12.453125" style="1" customWidth="1"/>
    <col min="2" max="2" width="5.54296875" style="1" customWidth="1"/>
    <col min="3" max="3" width="24.7265625" style="1" customWidth="1"/>
    <col min="4" max="5" width="20.26953125" style="1" customWidth="1"/>
    <col min="6" max="6" width="5.54296875" style="1" customWidth="1"/>
    <col min="7" max="7" width="24.7265625" style="1" customWidth="1" outlineLevel="1"/>
    <col min="8" max="9" width="20.26953125" style="1" customWidth="1" outlineLevel="1"/>
    <col min="10" max="10" width="5.54296875" style="1" customWidth="1" outlineLevel="1"/>
    <col min="11" max="11" width="24.7265625" style="1" customWidth="1"/>
    <col min="12" max="13" width="20.26953125" style="1" customWidth="1"/>
    <col min="14" max="16" width="13.1796875" style="1" customWidth="1"/>
    <col min="17" max="27" width="10.54296875" style="1" customWidth="1"/>
    <col min="28" max="16384" width="10.7265625" style="1"/>
  </cols>
  <sheetData>
    <row r="1" spans="2:25" ht="16" customHeight="1" x14ac:dyDescent="0.35"/>
    <row r="2" spans="2:25" ht="16" customHeight="1" thickBot="1" x14ac:dyDescent="0.4"/>
    <row r="3" spans="2:25" s="366" customFormat="1" ht="106" customHeight="1" x14ac:dyDescent="0.35">
      <c r="B3" s="127" t="s">
        <v>5673</v>
      </c>
      <c r="C3" s="387"/>
      <c r="D3" s="387"/>
      <c r="E3" s="387"/>
      <c r="F3" s="387"/>
      <c r="G3" s="387"/>
      <c r="H3" s="387"/>
      <c r="I3" s="387"/>
      <c r="J3" s="387"/>
      <c r="K3" s="387"/>
      <c r="L3" s="387"/>
      <c r="M3" s="388"/>
      <c r="N3" s="368"/>
      <c r="O3" s="368"/>
      <c r="P3" s="368"/>
    </row>
    <row r="4" spans="2:25" ht="5.25" customHeight="1" x14ac:dyDescent="0.65">
      <c r="B4" s="290"/>
      <c r="C4" s="363"/>
      <c r="D4" s="363"/>
      <c r="E4" s="363"/>
      <c r="F4" s="363"/>
      <c r="G4" s="363"/>
      <c r="H4" s="363"/>
      <c r="I4" s="363"/>
      <c r="J4" s="363"/>
      <c r="K4" s="363"/>
      <c r="L4" s="363"/>
      <c r="M4" s="389"/>
      <c r="N4" s="55"/>
      <c r="O4" s="55"/>
      <c r="P4" s="56"/>
    </row>
    <row r="5" spans="2:25" ht="20.149999999999999" customHeight="1" x14ac:dyDescent="0.55000000000000004">
      <c r="B5" s="235" t="s">
        <v>5674</v>
      </c>
      <c r="C5" s="260"/>
      <c r="D5" s="260"/>
      <c r="E5" s="260"/>
      <c r="F5" s="260"/>
      <c r="G5" s="260"/>
      <c r="H5" s="260"/>
      <c r="I5" s="260"/>
      <c r="J5" s="260"/>
      <c r="K5" s="260"/>
      <c r="L5" s="260"/>
      <c r="M5" s="261"/>
      <c r="N5" s="12"/>
      <c r="O5" s="1095"/>
      <c r="P5" s="1095"/>
      <c r="Q5" s="1095"/>
      <c r="R5" s="1095"/>
      <c r="S5" s="3"/>
      <c r="T5" s="3"/>
    </row>
    <row r="6" spans="2:25" ht="16.149999999999999" customHeight="1" outlineLevel="1" x14ac:dyDescent="0.35">
      <c r="B6" s="134"/>
      <c r="C6" s="135"/>
      <c r="D6" s="135"/>
      <c r="E6" s="135"/>
      <c r="F6" s="135"/>
      <c r="G6" s="135"/>
      <c r="H6" s="135"/>
      <c r="I6" s="135"/>
      <c r="J6" s="135"/>
      <c r="K6" s="135"/>
      <c r="L6" s="135"/>
      <c r="M6" s="251"/>
      <c r="O6" s="1096"/>
      <c r="P6" s="1096"/>
      <c r="Q6" s="1096"/>
      <c r="R6" s="1096"/>
    </row>
    <row r="7" spans="2:25" ht="16.149999999999999" customHeight="1" outlineLevel="1" x14ac:dyDescent="0.35">
      <c r="B7" s="262" t="s">
        <v>124</v>
      </c>
      <c r="C7" s="135"/>
      <c r="D7" s="263" t="s">
        <v>5675</v>
      </c>
      <c r="E7" s="135"/>
      <c r="F7" s="135"/>
      <c r="G7" s="135"/>
      <c r="H7" s="135"/>
      <c r="I7" s="135"/>
      <c r="J7" s="135"/>
      <c r="K7" s="135"/>
      <c r="L7" s="135"/>
      <c r="M7" s="251"/>
      <c r="O7" s="1096"/>
      <c r="P7" s="1096"/>
      <c r="Q7" s="1096"/>
      <c r="R7" s="1096"/>
    </row>
    <row r="8" spans="2:25" ht="16.149999999999999" customHeight="1" outlineLevel="1" x14ac:dyDescent="0.35">
      <c r="B8" s="262"/>
      <c r="C8" s="135"/>
      <c r="D8" s="263" t="s">
        <v>5676</v>
      </c>
      <c r="E8" s="135"/>
      <c r="F8" s="135"/>
      <c r="G8" s="135"/>
      <c r="H8" s="135"/>
      <c r="I8" s="135"/>
      <c r="J8" s="135"/>
      <c r="K8" s="135"/>
      <c r="L8" s="135"/>
      <c r="M8" s="251"/>
      <c r="O8" s="1096"/>
      <c r="P8" s="1096"/>
      <c r="Q8" s="1096"/>
      <c r="R8" s="1096"/>
    </row>
    <row r="9" spans="2:25" ht="16.149999999999999" customHeight="1" outlineLevel="1" x14ac:dyDescent="0.35">
      <c r="B9" s="134"/>
      <c r="C9" s="135"/>
      <c r="D9" s="135"/>
      <c r="E9" s="135"/>
      <c r="F9" s="135"/>
      <c r="G9" s="135"/>
      <c r="H9" s="135"/>
      <c r="I9" s="135"/>
      <c r="J9" s="135"/>
      <c r="K9" s="135"/>
      <c r="L9" s="135"/>
      <c r="M9" s="251"/>
      <c r="O9" s="1096"/>
      <c r="P9" s="1096"/>
      <c r="Q9" s="1096"/>
      <c r="R9" s="1096"/>
    </row>
    <row r="10" spans="2:25" ht="16.149999999999999" customHeight="1" outlineLevel="1" x14ac:dyDescent="0.35">
      <c r="B10" s="262" t="s">
        <v>126</v>
      </c>
      <c r="C10" s="135"/>
      <c r="D10" s="263" t="s">
        <v>5677</v>
      </c>
      <c r="E10" s="135"/>
      <c r="F10" s="135"/>
      <c r="G10" s="135"/>
      <c r="H10" s="135"/>
      <c r="I10" s="135"/>
      <c r="J10" s="135"/>
      <c r="K10" s="135"/>
      <c r="L10" s="135"/>
      <c r="M10" s="251"/>
      <c r="O10" s="61"/>
      <c r="P10" s="61"/>
      <c r="Q10" s="61"/>
      <c r="R10" s="61"/>
    </row>
    <row r="11" spans="2:25" ht="16.149999999999999" customHeight="1" outlineLevel="1" x14ac:dyDescent="0.35">
      <c r="B11" s="262"/>
      <c r="C11" s="135"/>
      <c r="D11" s="263" t="s">
        <v>5678</v>
      </c>
      <c r="E11" s="135"/>
      <c r="F11" s="135"/>
      <c r="G11" s="135"/>
      <c r="H11" s="135"/>
      <c r="I11" s="135"/>
      <c r="J11" s="135"/>
      <c r="K11" s="135"/>
      <c r="L11" s="135"/>
      <c r="M11" s="251"/>
      <c r="O11" s="61"/>
      <c r="P11" s="61"/>
      <c r="Q11" s="61"/>
      <c r="R11" s="61"/>
    </row>
    <row r="12" spans="2:25" ht="16.149999999999999" customHeight="1" outlineLevel="1" x14ac:dyDescent="0.35">
      <c r="B12" s="262"/>
      <c r="C12" s="135"/>
      <c r="D12" s="263" t="s">
        <v>5679</v>
      </c>
      <c r="E12" s="135"/>
      <c r="F12" s="135"/>
      <c r="G12" s="135"/>
      <c r="H12" s="135"/>
      <c r="I12" s="135"/>
      <c r="J12" s="135"/>
      <c r="K12" s="135"/>
      <c r="L12" s="135"/>
      <c r="M12" s="251"/>
      <c r="O12" s="61"/>
      <c r="P12" s="61"/>
      <c r="Q12" s="61"/>
      <c r="R12" s="61"/>
    </row>
    <row r="13" spans="2:25" ht="16.149999999999999" customHeight="1" outlineLevel="1" x14ac:dyDescent="0.35">
      <c r="B13" s="262"/>
      <c r="C13" s="135"/>
      <c r="D13" s="263" t="s">
        <v>5680</v>
      </c>
      <c r="E13" s="135"/>
      <c r="F13" s="135"/>
      <c r="G13" s="135"/>
      <c r="H13" s="135"/>
      <c r="I13" s="135"/>
      <c r="J13" s="135"/>
      <c r="K13" s="135"/>
      <c r="L13" s="135"/>
      <c r="M13" s="251"/>
      <c r="O13" s="61"/>
      <c r="P13" s="61"/>
      <c r="Q13" s="61"/>
      <c r="R13" s="61"/>
    </row>
    <row r="14" spans="2:25" ht="16.149999999999999" customHeight="1" outlineLevel="1" x14ac:dyDescent="0.35">
      <c r="B14" s="262"/>
      <c r="C14" s="135"/>
      <c r="D14" s="263" t="s">
        <v>5681</v>
      </c>
      <c r="E14" s="135"/>
      <c r="F14" s="135"/>
      <c r="G14" s="135"/>
      <c r="H14" s="135"/>
      <c r="I14" s="135"/>
      <c r="J14" s="135"/>
      <c r="K14" s="135"/>
      <c r="L14" s="135"/>
      <c r="M14" s="251"/>
      <c r="O14" s="1096"/>
      <c r="P14" s="1096"/>
      <c r="Q14" s="1096"/>
      <c r="R14" s="1096"/>
    </row>
    <row r="15" spans="2:25" ht="32.65" customHeight="1" outlineLevel="1" x14ac:dyDescent="0.35">
      <c r="B15" s="134"/>
      <c r="C15" s="135"/>
      <c r="D15" s="135"/>
      <c r="E15" s="135"/>
      <c r="F15" s="135"/>
      <c r="G15" s="135"/>
      <c r="H15" s="135"/>
      <c r="I15" s="135"/>
      <c r="J15" s="135"/>
      <c r="K15" s="135"/>
      <c r="L15" s="135"/>
      <c r="M15" s="251"/>
    </row>
    <row r="16" spans="2:25" ht="32.65" customHeight="1" thickBot="1" x14ac:dyDescent="0.9">
      <c r="B16" s="390"/>
      <c r="C16" s="148"/>
      <c r="D16" s="148"/>
      <c r="E16" s="391"/>
      <c r="F16" s="391"/>
      <c r="G16" s="391"/>
      <c r="H16" s="391"/>
      <c r="I16" s="148"/>
      <c r="J16" s="391"/>
      <c r="K16" s="391"/>
      <c r="L16" s="220" t="s">
        <v>5682</v>
      </c>
      <c r="M16" s="229">
        <f>(SUM(31:31)+SUM(44:44)+SUM(52:52))/1000</f>
        <v>31.54600628187919</v>
      </c>
      <c r="N16" s="7"/>
      <c r="O16" s="4"/>
      <c r="P16" s="4"/>
      <c r="Y16" s="4"/>
    </row>
    <row r="17" spans="1:25" ht="16.149999999999999" customHeight="1" x14ac:dyDescent="0.35">
      <c r="A17" s="4"/>
      <c r="B17" s="4"/>
      <c r="C17" s="4"/>
      <c r="D17" s="4"/>
      <c r="E17" s="4"/>
      <c r="F17" s="4"/>
      <c r="G17" s="4"/>
      <c r="H17" s="4"/>
      <c r="I17" s="4"/>
      <c r="J17" s="4"/>
      <c r="K17" s="4"/>
      <c r="L17" s="4"/>
      <c r="M17" s="4"/>
      <c r="N17" s="4"/>
      <c r="O17" s="4"/>
      <c r="P17" s="4"/>
      <c r="Y17" s="4"/>
    </row>
    <row r="18" spans="1:25" s="94" customFormat="1" ht="24" thickBot="1" x14ac:dyDescent="0.6">
      <c r="A18" s="92"/>
      <c r="B18" s="96" t="s">
        <v>135</v>
      </c>
    </row>
    <row r="19" spans="1:25" s="94" customFormat="1" ht="15" customHeight="1" x14ac:dyDescent="0.55000000000000004">
      <c r="A19" s="92"/>
      <c r="B19" s="661"/>
      <c r="C19" s="295"/>
      <c r="D19" s="295"/>
      <c r="E19" s="295"/>
      <c r="F19" s="295"/>
      <c r="G19" s="295"/>
      <c r="H19" s="295"/>
      <c r="I19" s="295"/>
      <c r="J19" s="295"/>
      <c r="K19" s="295"/>
      <c r="L19" s="295"/>
      <c r="M19" s="296"/>
    </row>
    <row r="20" spans="1:25" s="94" customFormat="1" ht="21" outlineLevel="1" x14ac:dyDescent="0.5">
      <c r="B20" s="693" t="s">
        <v>5683</v>
      </c>
      <c r="C20" s="379"/>
      <c r="D20" s="379"/>
      <c r="E20" s="135"/>
      <c r="F20" s="135"/>
      <c r="G20" s="135"/>
      <c r="H20" s="135"/>
      <c r="I20" s="1148"/>
      <c r="J20" s="1148"/>
      <c r="K20" s="264"/>
      <c r="L20" s="264"/>
      <c r="M20" s="380"/>
      <c r="N20" s="683"/>
      <c r="Y20" s="449"/>
    </row>
    <row r="21" spans="1:25" s="94" customFormat="1" ht="15" customHeight="1" outlineLevel="1" x14ac:dyDescent="0.35">
      <c r="B21" s="134"/>
      <c r="C21" s="1178" t="s">
        <v>5684</v>
      </c>
      <c r="D21" s="1179"/>
      <c r="E21" s="1180"/>
      <c r="F21" s="135"/>
      <c r="G21" s="1178" t="s">
        <v>5685</v>
      </c>
      <c r="H21" s="1179"/>
      <c r="I21" s="1180"/>
      <c r="J21" s="135"/>
      <c r="K21" s="1178" t="s">
        <v>5686</v>
      </c>
      <c r="L21" s="1179"/>
      <c r="M21" s="1181"/>
      <c r="Y21" s="449"/>
    </row>
    <row r="22" spans="1:25" s="94" customFormat="1" outlineLevel="1" x14ac:dyDescent="0.35">
      <c r="B22" s="134"/>
      <c r="C22" s="1182" t="s">
        <v>51</v>
      </c>
      <c r="D22" s="1183"/>
      <c r="E22" s="1184"/>
      <c r="F22" s="135"/>
      <c r="G22" s="1182" t="s">
        <v>51</v>
      </c>
      <c r="H22" s="1183"/>
      <c r="I22" s="1184"/>
      <c r="J22" s="135"/>
      <c r="K22" s="1182" t="s">
        <v>51</v>
      </c>
      <c r="L22" s="1183"/>
      <c r="M22" s="1187"/>
      <c r="Y22" s="449"/>
    </row>
    <row r="23" spans="1:25" s="92" customFormat="1" ht="16.5" outlineLevel="1" x14ac:dyDescent="0.45">
      <c r="B23" s="491"/>
      <c r="C23" s="446" t="s">
        <v>5687</v>
      </c>
      <c r="D23" s="136" t="s">
        <v>5688</v>
      </c>
      <c r="E23" s="547" t="s">
        <v>5689</v>
      </c>
      <c r="F23" s="136"/>
      <c r="G23" s="446" t="s">
        <v>5687</v>
      </c>
      <c r="H23" s="136" t="s">
        <v>5688</v>
      </c>
      <c r="I23" s="547" t="s">
        <v>5689</v>
      </c>
      <c r="J23" s="136"/>
      <c r="K23" s="446" t="s">
        <v>5687</v>
      </c>
      <c r="L23" s="136" t="s">
        <v>5688</v>
      </c>
      <c r="M23" s="548" t="s">
        <v>5689</v>
      </c>
      <c r="Y23" s="549"/>
    </row>
    <row r="24" spans="1:25" s="94" customFormat="1" outlineLevel="1" x14ac:dyDescent="0.35">
      <c r="B24" s="134"/>
      <c r="C24" s="445"/>
      <c r="D24" s="95"/>
      <c r="E24" s="580">
        <f>IFERROR(VLOOKUP(C24,$B$59:$D$67,3,0)*D$24,0)</f>
        <v>0</v>
      </c>
      <c r="F24" s="135"/>
      <c r="G24" s="445"/>
      <c r="H24" s="95"/>
      <c r="I24" s="580">
        <f>IFERROR(VLOOKUP(G24,$B$59:$D$67,3,0)*H$24,0)</f>
        <v>0</v>
      </c>
      <c r="J24" s="135"/>
      <c r="K24" s="445"/>
      <c r="L24" s="95"/>
      <c r="M24" s="595">
        <f>IFERROR(VLOOKUP(K24,$B$59:$D$67,3,0)*L$24,0)</f>
        <v>0</v>
      </c>
      <c r="Y24" s="449"/>
    </row>
    <row r="25" spans="1:25" s="92" customFormat="1" outlineLevel="1" x14ac:dyDescent="0.35">
      <c r="B25" s="491"/>
      <c r="C25" s="446" t="s">
        <v>5690</v>
      </c>
      <c r="D25" s="136"/>
      <c r="E25" s="684"/>
      <c r="F25" s="136"/>
      <c r="G25" s="446" t="s">
        <v>5690</v>
      </c>
      <c r="H25" s="136"/>
      <c r="I25" s="684"/>
      <c r="J25" s="136"/>
      <c r="K25" s="446" t="s">
        <v>5690</v>
      </c>
      <c r="L25" s="136"/>
      <c r="M25" s="694"/>
      <c r="Y25" s="549"/>
    </row>
    <row r="26" spans="1:25" s="94" customFormat="1" outlineLevel="1" x14ac:dyDescent="0.35">
      <c r="B26" s="134"/>
      <c r="C26" s="445"/>
      <c r="D26" s="95"/>
      <c r="E26" s="580">
        <f>IFERROR(VLOOKUP(C26,$B$107:$D$115,3,0)*D$26,0)</f>
        <v>0</v>
      </c>
      <c r="F26" s="135"/>
      <c r="G26" s="445"/>
      <c r="H26" s="95"/>
      <c r="I26" s="580">
        <f>IFERROR(VLOOKUP(G26,$B$107:$D$115,3,0)*H$26,0)</f>
        <v>0</v>
      </c>
      <c r="J26" s="135"/>
      <c r="K26" s="445"/>
      <c r="L26" s="95"/>
      <c r="M26" s="595">
        <f>IFERROR(VLOOKUP(K26,$B$107:$D$115,3,0)*L$26,0)</f>
        <v>0</v>
      </c>
      <c r="Y26" s="449"/>
    </row>
    <row r="27" spans="1:25" s="94" customFormat="1" outlineLevel="1" x14ac:dyDescent="0.35">
      <c r="B27" s="134"/>
      <c r="C27" s="1182" t="s">
        <v>83</v>
      </c>
      <c r="D27" s="1183"/>
      <c r="E27" s="1184"/>
      <c r="F27" s="135"/>
      <c r="G27" s="1182" t="s">
        <v>83</v>
      </c>
      <c r="H27" s="1183"/>
      <c r="I27" s="1184"/>
      <c r="J27" s="135"/>
      <c r="K27" s="1182" t="s">
        <v>83</v>
      </c>
      <c r="L27" s="1183"/>
      <c r="M27" s="1187"/>
      <c r="Y27" s="449"/>
    </row>
    <row r="28" spans="1:25" s="92" customFormat="1" ht="16.5" outlineLevel="1" x14ac:dyDescent="0.45">
      <c r="B28" s="491"/>
      <c r="C28" s="446" t="s">
        <v>5687</v>
      </c>
      <c r="D28" s="136" t="s">
        <v>5688</v>
      </c>
      <c r="E28" s="547" t="s">
        <v>5689</v>
      </c>
      <c r="F28" s="136"/>
      <c r="G28" s="446" t="s">
        <v>5687</v>
      </c>
      <c r="H28" s="136" t="s">
        <v>5688</v>
      </c>
      <c r="I28" s="547" t="s">
        <v>5689</v>
      </c>
      <c r="J28" s="136"/>
      <c r="K28" s="446" t="s">
        <v>5687</v>
      </c>
      <c r="L28" s="136" t="s">
        <v>5688</v>
      </c>
      <c r="M28" s="548" t="s">
        <v>5689</v>
      </c>
      <c r="Y28" s="549"/>
    </row>
    <row r="29" spans="1:25" s="94" customFormat="1" outlineLevel="1" x14ac:dyDescent="0.35">
      <c r="B29" s="134"/>
      <c r="C29" s="445"/>
      <c r="D29" s="95"/>
      <c r="E29" s="580">
        <f>IFERROR(VLOOKUP(C29,$B$103:$D$105,3,0)*D$29,0)</f>
        <v>0</v>
      </c>
      <c r="F29" s="135"/>
      <c r="G29" s="445"/>
      <c r="H29" s="95"/>
      <c r="I29" s="580">
        <f>IFERROR(VLOOKUP(G29,$B$103:$D$105,3,0)*H$29,0)</f>
        <v>0</v>
      </c>
      <c r="J29" s="135"/>
      <c r="K29" s="445"/>
      <c r="L29" s="95"/>
      <c r="M29" s="595">
        <f>IFERROR(VLOOKUP(K29,$B$103:$D$105,3,0)*L$29,0)</f>
        <v>0</v>
      </c>
      <c r="Y29" s="449"/>
    </row>
    <row r="30" spans="1:25" s="94" customFormat="1" outlineLevel="1" x14ac:dyDescent="0.35">
      <c r="B30" s="134"/>
      <c r="C30" s="445"/>
      <c r="D30" s="95"/>
      <c r="E30" s="580">
        <f>IFERROR(VLOOKUP(C30,$B$103:$D$105,3,0)*D$30,)</f>
        <v>0</v>
      </c>
      <c r="F30" s="135"/>
      <c r="G30" s="445"/>
      <c r="H30" s="95"/>
      <c r="I30" s="580">
        <f>IFERROR(VLOOKUP(G30,$B$103:$D$105,3,0)*H$30,)</f>
        <v>0</v>
      </c>
      <c r="J30" s="135"/>
      <c r="K30" s="445"/>
      <c r="L30" s="95"/>
      <c r="M30" s="595">
        <f>IFERROR(VLOOKUP(K30,$B$103:$D$105,3,0)*L$30,)</f>
        <v>0</v>
      </c>
      <c r="Y30" s="449"/>
    </row>
    <row r="31" spans="1:25" s="94" customFormat="1" ht="16.5" outlineLevel="1" x14ac:dyDescent="0.45">
      <c r="B31" s="134"/>
      <c r="C31" s="135"/>
      <c r="D31" s="447" t="s">
        <v>3571</v>
      </c>
      <c r="E31" s="545">
        <f>SUM(E24:E30)</f>
        <v>0</v>
      </c>
      <c r="F31" s="321"/>
      <c r="G31" s="321"/>
      <c r="H31" s="447" t="s">
        <v>3571</v>
      </c>
      <c r="I31" s="545">
        <f>SUM(I24:I30)</f>
        <v>0</v>
      </c>
      <c r="J31" s="321"/>
      <c r="K31" s="321"/>
      <c r="L31" s="447" t="s">
        <v>3571</v>
      </c>
      <c r="M31" s="546">
        <f>SUM(M24:M30)</f>
        <v>0</v>
      </c>
      <c r="Y31" s="449"/>
    </row>
    <row r="32" spans="1:25" s="94" customFormat="1" outlineLevel="1" x14ac:dyDescent="0.35">
      <c r="B32" s="491"/>
      <c r="C32" s="136"/>
      <c r="D32" s="300"/>
      <c r="E32" s="300"/>
      <c r="F32" s="135"/>
      <c r="G32" s="136"/>
      <c r="H32" s="300"/>
      <c r="I32" s="300"/>
      <c r="J32" s="135"/>
      <c r="K32" s="136"/>
      <c r="L32" s="300"/>
      <c r="M32" s="301"/>
      <c r="Y32" s="449"/>
    </row>
    <row r="33" spans="2:25" s="94" customFormat="1" ht="21" x14ac:dyDescent="0.5">
      <c r="B33" s="540" t="s">
        <v>5691</v>
      </c>
      <c r="C33" s="136"/>
      <c r="D33" s="300"/>
      <c r="E33" s="300"/>
      <c r="F33" s="135"/>
      <c r="G33" s="136"/>
      <c r="H33" s="300"/>
      <c r="I33" s="300"/>
      <c r="J33" s="135"/>
      <c r="K33" s="136"/>
      <c r="L33" s="300"/>
      <c r="M33" s="301"/>
      <c r="Y33" s="449"/>
    </row>
    <row r="34" spans="2:25" s="94" customFormat="1" x14ac:dyDescent="0.35">
      <c r="B34" s="134"/>
      <c r="C34" s="1178" t="s">
        <v>5692</v>
      </c>
      <c r="D34" s="1179"/>
      <c r="E34" s="1180"/>
      <c r="F34" s="135"/>
      <c r="G34" s="1178" t="s">
        <v>5693</v>
      </c>
      <c r="H34" s="1179"/>
      <c r="I34" s="1180"/>
      <c r="J34" s="135"/>
      <c r="K34" s="1178" t="s">
        <v>5694</v>
      </c>
      <c r="L34" s="1179"/>
      <c r="M34" s="1181"/>
      <c r="Y34" s="449"/>
    </row>
    <row r="35" spans="2:25" s="94" customFormat="1" x14ac:dyDescent="0.35">
      <c r="B35" s="134"/>
      <c r="C35" s="686"/>
      <c r="D35" s="682"/>
      <c r="E35" s="687"/>
      <c r="F35" s="135"/>
      <c r="G35" s="686"/>
      <c r="H35" s="682"/>
      <c r="I35" s="687"/>
      <c r="J35" s="135"/>
      <c r="K35" s="686"/>
      <c r="L35" s="682"/>
      <c r="M35" s="695"/>
      <c r="Y35" s="449"/>
    </row>
    <row r="36" spans="2:25" s="92" customFormat="1" ht="15" customHeight="1" x14ac:dyDescent="0.35">
      <c r="B36" s="491"/>
      <c r="C36" s="1188" t="s">
        <v>5695</v>
      </c>
      <c r="D36" s="688" t="s">
        <v>5687</v>
      </c>
      <c r="E36" s="445" t="s">
        <v>186</v>
      </c>
      <c r="F36" s="136"/>
      <c r="G36" s="1188" t="s">
        <v>5695</v>
      </c>
      <c r="H36" s="688" t="s">
        <v>5687</v>
      </c>
      <c r="I36" s="445"/>
      <c r="J36" s="136"/>
      <c r="K36" s="1188" t="s">
        <v>5695</v>
      </c>
      <c r="L36" s="688" t="s">
        <v>5687</v>
      </c>
      <c r="M36" s="615"/>
      <c r="Y36" s="549"/>
    </row>
    <row r="37" spans="2:25" s="94" customFormat="1" ht="15" customHeight="1" x14ac:dyDescent="0.35">
      <c r="B37" s="550"/>
      <c r="C37" s="1189"/>
      <c r="D37" s="688" t="s">
        <v>5688</v>
      </c>
      <c r="E37" s="612">
        <v>5000</v>
      </c>
      <c r="F37" s="135"/>
      <c r="G37" s="1189"/>
      <c r="H37" s="688" t="s">
        <v>5688</v>
      </c>
      <c r="I37" s="612"/>
      <c r="J37" s="135"/>
      <c r="K37" s="1189"/>
      <c r="L37" s="688" t="s">
        <v>5688</v>
      </c>
      <c r="M37" s="696"/>
      <c r="Y37" s="449"/>
    </row>
    <row r="38" spans="2:25" s="94" customFormat="1" ht="15" customHeight="1" x14ac:dyDescent="0.35">
      <c r="B38" s="550"/>
      <c r="C38" s="1190"/>
      <c r="D38" s="689" t="s">
        <v>5689</v>
      </c>
      <c r="E38" s="580">
        <f>IFERROR(VLOOKUP(E$36,$B$69:$D$76,3,0)*E$37,0)</f>
        <v>13296.858684563756</v>
      </c>
      <c r="F38" s="135"/>
      <c r="G38" s="1190"/>
      <c r="H38" s="689" t="s">
        <v>5689</v>
      </c>
      <c r="I38" s="580">
        <f>IFERROR(VLOOKUP(I$36,$B$69:$D$76,3,0)*I$37,0)</f>
        <v>0</v>
      </c>
      <c r="J38" s="135"/>
      <c r="K38" s="1190"/>
      <c r="L38" s="689" t="s">
        <v>5689</v>
      </c>
      <c r="M38" s="595">
        <f>IFERROR(VLOOKUP(M$36,$B$69:$D$76,3,0)*M$37,0)</f>
        <v>0</v>
      </c>
      <c r="Y38" s="449"/>
    </row>
    <row r="39" spans="2:25" s="94" customFormat="1" ht="15" customHeight="1" x14ac:dyDescent="0.35">
      <c r="B39" s="550"/>
      <c r="C39" s="446"/>
      <c r="D39" s="697"/>
      <c r="E39" s="685"/>
      <c r="F39" s="135"/>
      <c r="G39" s="373"/>
      <c r="H39" s="697"/>
      <c r="I39" s="685"/>
      <c r="J39" s="135"/>
      <c r="K39" s="446"/>
      <c r="L39" s="697"/>
      <c r="M39" s="301"/>
      <c r="Y39" s="449"/>
    </row>
    <row r="40" spans="2:25" s="94" customFormat="1" ht="15" customHeight="1" x14ac:dyDescent="0.35">
      <c r="B40" s="552"/>
      <c r="C40" s="1188" t="s">
        <v>5696</v>
      </c>
      <c r="D40" s="688" t="s">
        <v>5687</v>
      </c>
      <c r="E40" s="445"/>
      <c r="F40" s="135"/>
      <c r="G40" s="1189" t="s">
        <v>5696</v>
      </c>
      <c r="H40" s="688" t="s">
        <v>5687</v>
      </c>
      <c r="I40" s="445"/>
      <c r="J40" s="135"/>
      <c r="K40" s="1188" t="s">
        <v>5696</v>
      </c>
      <c r="L40" s="688" t="s">
        <v>5687</v>
      </c>
      <c r="M40" s="615" t="s">
        <v>144</v>
      </c>
      <c r="Y40" s="449"/>
    </row>
    <row r="41" spans="2:25" s="94" customFormat="1" ht="15" customHeight="1" x14ac:dyDescent="0.35">
      <c r="B41" s="552"/>
      <c r="C41" s="1189"/>
      <c r="D41" s="688" t="s">
        <v>5696</v>
      </c>
      <c r="E41" s="612"/>
      <c r="F41" s="135"/>
      <c r="G41" s="1189"/>
      <c r="H41" s="688" t="s">
        <v>5696</v>
      </c>
      <c r="I41" s="612"/>
      <c r="J41" s="135"/>
      <c r="K41" s="1189"/>
      <c r="L41" s="688" t="s">
        <v>5696</v>
      </c>
      <c r="M41" s="696">
        <v>500</v>
      </c>
      <c r="Y41" s="449"/>
    </row>
    <row r="42" spans="2:25" s="94" customFormat="1" ht="15" customHeight="1" x14ac:dyDescent="0.35">
      <c r="B42" s="552"/>
      <c r="C42" s="1189"/>
      <c r="D42" s="688" t="str">
        <f>"Verbrauch [/h] "&amp;E$39</f>
        <v xml:space="preserve">Verbrauch [/h] </v>
      </c>
      <c r="E42" s="95"/>
      <c r="F42" s="135"/>
      <c r="G42" s="1189"/>
      <c r="H42" s="688" t="str">
        <f>"Verbrauch [/h] "&amp;I$39</f>
        <v xml:space="preserve">Verbrauch [/h] </v>
      </c>
      <c r="I42" s="95"/>
      <c r="J42" s="135"/>
      <c r="K42" s="1189"/>
      <c r="L42" s="688" t="str">
        <f>"Verbrauch [/h] "&amp;M$39</f>
        <v xml:space="preserve">Verbrauch [/h] </v>
      </c>
      <c r="M42" s="533">
        <v>10</v>
      </c>
      <c r="Y42" s="449"/>
    </row>
    <row r="43" spans="2:25" s="94" customFormat="1" ht="15" customHeight="1" x14ac:dyDescent="0.35">
      <c r="B43" s="552"/>
      <c r="C43" s="1190"/>
      <c r="D43" s="689" t="s">
        <v>5689</v>
      </c>
      <c r="E43" s="580">
        <f>IFERROR(VLOOKUP(E40,$B$69:$D$76,3,0)*E41*E42,0)</f>
        <v>0</v>
      </c>
      <c r="F43" s="135"/>
      <c r="G43" s="1190"/>
      <c r="H43" s="689" t="s">
        <v>5689</v>
      </c>
      <c r="I43" s="580">
        <f>IFERROR(VLOOKUP(I40,$B$69:$D$76,3,0)*I41*I42,0)</f>
        <v>0</v>
      </c>
      <c r="J43" s="135"/>
      <c r="K43" s="1190"/>
      <c r="L43" s="689" t="s">
        <v>5689</v>
      </c>
      <c r="M43" s="595">
        <f>IFERROR(VLOOKUP(M40,$B$69:$D$76,3,0)*M41*M42,0)</f>
        <v>2490</v>
      </c>
      <c r="Y43" s="449"/>
    </row>
    <row r="44" spans="2:25" s="94" customFormat="1" ht="16.5" x14ac:dyDescent="0.45">
      <c r="B44" s="134"/>
      <c r="C44" s="135"/>
      <c r="D44" s="447" t="s">
        <v>3571</v>
      </c>
      <c r="E44" s="545">
        <f>E38+E43</f>
        <v>13296.858684563756</v>
      </c>
      <c r="F44" s="321"/>
      <c r="G44" s="321"/>
      <c r="H44" s="447" t="s">
        <v>3571</v>
      </c>
      <c r="I44" s="545">
        <f>I38+I43</f>
        <v>0</v>
      </c>
      <c r="J44" s="321"/>
      <c r="K44" s="321"/>
      <c r="L44" s="447" t="s">
        <v>3571</v>
      </c>
      <c r="M44" s="546">
        <f>M38+M43</f>
        <v>2490</v>
      </c>
      <c r="Y44" s="449"/>
    </row>
    <row r="45" spans="2:25" s="94" customFormat="1" x14ac:dyDescent="0.35">
      <c r="B45" s="491"/>
      <c r="C45" s="136"/>
      <c r="D45" s="300"/>
      <c r="E45" s="300"/>
      <c r="F45" s="135"/>
      <c r="G45" s="136"/>
      <c r="H45" s="300"/>
      <c r="I45" s="300"/>
      <c r="J45" s="135"/>
      <c r="K45" s="136"/>
      <c r="L45" s="300"/>
      <c r="M45" s="301"/>
      <c r="Y45" s="449"/>
    </row>
    <row r="46" spans="2:25" s="237" customFormat="1" ht="23.5" x14ac:dyDescent="0.55000000000000004">
      <c r="B46" s="540" t="s">
        <v>5697</v>
      </c>
      <c r="C46" s="698"/>
      <c r="D46" s="699"/>
      <c r="E46" s="699"/>
      <c r="F46" s="649"/>
      <c r="G46" s="698"/>
      <c r="H46" s="699"/>
      <c r="I46" s="699"/>
      <c r="J46" s="649"/>
      <c r="K46" s="698"/>
      <c r="L46" s="699"/>
      <c r="M46" s="700"/>
      <c r="Y46" s="690"/>
    </row>
    <row r="47" spans="2:25" s="94" customFormat="1" x14ac:dyDescent="0.35">
      <c r="B47" s="134"/>
      <c r="C47" s="1178" t="s">
        <v>5698</v>
      </c>
      <c r="D47" s="1179"/>
      <c r="E47" s="1180"/>
      <c r="F47" s="135"/>
      <c r="G47" s="1178" t="s">
        <v>5699</v>
      </c>
      <c r="H47" s="1179"/>
      <c r="I47" s="1180"/>
      <c r="J47" s="135"/>
      <c r="K47" s="1178" t="s">
        <v>5694</v>
      </c>
      <c r="L47" s="1179"/>
      <c r="M47" s="1181"/>
      <c r="Y47" s="449"/>
    </row>
    <row r="48" spans="2:25" s="94" customFormat="1" x14ac:dyDescent="0.35">
      <c r="B48" s="134"/>
      <c r="C48" s="371" t="s">
        <v>5700</v>
      </c>
      <c r="D48" s="135"/>
      <c r="E48" s="370"/>
      <c r="F48" s="135"/>
      <c r="G48" s="371" t="s">
        <v>5700</v>
      </c>
      <c r="H48" s="135"/>
      <c r="I48" s="370"/>
      <c r="J48" s="135"/>
      <c r="K48" s="371" t="s">
        <v>5700</v>
      </c>
      <c r="L48" s="135"/>
      <c r="M48" s="251"/>
      <c r="Y48" s="449"/>
    </row>
    <row r="49" spans="1:25" s="94" customFormat="1" x14ac:dyDescent="0.35">
      <c r="B49" s="134"/>
      <c r="C49" s="691" t="s">
        <v>5695</v>
      </c>
      <c r="D49" s="135"/>
      <c r="E49" s="370"/>
      <c r="F49" s="135"/>
      <c r="G49" s="691"/>
      <c r="H49" s="135"/>
      <c r="I49" s="370"/>
      <c r="J49" s="135"/>
      <c r="K49" s="691" t="s">
        <v>5701</v>
      </c>
      <c r="L49" s="135"/>
      <c r="M49" s="251"/>
      <c r="Y49" s="449"/>
    </row>
    <row r="50" spans="1:25" s="94" customFormat="1" x14ac:dyDescent="0.35">
      <c r="B50" s="134"/>
      <c r="C50" s="371" t="str">
        <f>IF(C$49="Kraftstoffmenge","Kraftstoffart:","Fahrzeugkategorie und Antrieb:")</f>
        <v>Kraftstoffart:</v>
      </c>
      <c r="D50" s="135"/>
      <c r="E50" s="529" t="str">
        <f>IF(C$49="Kraftstoffmenge","verbrauchte Menge [L]","Laufleistung [km]:")</f>
        <v>verbrauchte Menge [L]</v>
      </c>
      <c r="F50" s="135"/>
      <c r="G50" s="371" t="str">
        <f>IF(G$49="Kraftstoffmenge","Kraftstoffart:","Fahrzeugkategorie und Antrieb:")</f>
        <v>Fahrzeugkategorie und Antrieb:</v>
      </c>
      <c r="H50" s="135"/>
      <c r="I50" s="529" t="str">
        <f>IF(G$49="Kraftstoffmenge","verbrauchte Menge [L]","Laufleistung [km]:")</f>
        <v>Laufleistung [km]:</v>
      </c>
      <c r="J50" s="135"/>
      <c r="K50" s="371" t="str">
        <f>IF(K$49="Kraftstoffmenge","Kraftstoffart:","Fahrzeugkategorie und Antrieb:")</f>
        <v>Fahrzeugkategorie und Antrieb:</v>
      </c>
      <c r="L50" s="135"/>
      <c r="M50" s="532" t="str">
        <f>IF(K$49="Kraftstoffmenge","verbrauchte Menge [L]","Laufleistung [km]:")</f>
        <v>Laufleistung [km]:</v>
      </c>
    </row>
    <row r="51" spans="1:25" s="94" customFormat="1" x14ac:dyDescent="0.35">
      <c r="B51" s="134"/>
      <c r="C51" s="692" t="s">
        <v>143</v>
      </c>
      <c r="D51" s="372"/>
      <c r="E51" s="543">
        <v>2000</v>
      </c>
      <c r="F51" s="135"/>
      <c r="G51" s="692"/>
      <c r="H51" s="372"/>
      <c r="I51" s="543"/>
      <c r="J51" s="135"/>
      <c r="K51" s="692" t="s">
        <v>148</v>
      </c>
      <c r="L51" s="372"/>
      <c r="M51" s="544">
        <v>50000</v>
      </c>
      <c r="Y51" s="449"/>
    </row>
    <row r="52" spans="1:25" s="94" customFormat="1" ht="16.5" x14ac:dyDescent="0.45">
      <c r="B52" s="134"/>
      <c r="C52" s="135"/>
      <c r="D52" s="447" t="s">
        <v>3571</v>
      </c>
      <c r="E52" s="545">
        <f>IFERROR(VLOOKUP(C$51,$B$69:$D$101,3,0)*E$51,0)</f>
        <v>4194.9462550335575</v>
      </c>
      <c r="F52" s="321"/>
      <c r="G52" s="321"/>
      <c r="H52" s="447" t="s">
        <v>3571</v>
      </c>
      <c r="I52" s="545">
        <f>IFERROR(VLOOKUP(G$51,$B$69:$D$101,3,0)*I$51,0)</f>
        <v>0</v>
      </c>
      <c r="J52" s="321"/>
      <c r="K52" s="321"/>
      <c r="L52" s="447" t="s">
        <v>3571</v>
      </c>
      <c r="M52" s="546">
        <f>IFERROR(VLOOKUP(K$51,$B$69:$D$101,3,0)*M$51,0)</f>
        <v>11564.20134228188</v>
      </c>
      <c r="Y52" s="449"/>
    </row>
    <row r="53" spans="1:25" s="94" customFormat="1" ht="15" thickBot="1" x14ac:dyDescent="0.4">
      <c r="B53" s="701"/>
      <c r="C53" s="391"/>
      <c r="D53" s="391"/>
      <c r="E53" s="391"/>
      <c r="F53" s="391"/>
      <c r="G53" s="391"/>
      <c r="H53" s="391"/>
      <c r="I53" s="391"/>
      <c r="J53" s="391"/>
      <c r="K53" s="391"/>
      <c r="L53" s="391"/>
      <c r="M53" s="702"/>
      <c r="N53" s="449"/>
      <c r="O53" s="449"/>
      <c r="P53" s="449"/>
      <c r="Y53" s="449"/>
    </row>
    <row r="56" spans="1:25" s="94" customFormat="1" ht="21.5" thickBot="1" x14ac:dyDescent="0.55000000000000004">
      <c r="A56" s="92" t="s">
        <v>118</v>
      </c>
      <c r="B56" s="93" t="s">
        <v>158</v>
      </c>
    </row>
    <row r="57" spans="1:25" s="256" customFormat="1" outlineLevel="1" x14ac:dyDescent="0.35">
      <c r="B57" s="324"/>
      <c r="C57" s="118"/>
      <c r="D57" s="334" t="s">
        <v>52</v>
      </c>
      <c r="E57" s="325" t="s">
        <v>53</v>
      </c>
      <c r="F57" s="325"/>
      <c r="G57" s="325"/>
      <c r="H57" s="325"/>
      <c r="I57" s="325" t="s">
        <v>54</v>
      </c>
      <c r="J57" s="1185" t="s">
        <v>159</v>
      </c>
      <c r="K57" s="1185"/>
      <c r="L57" s="1185"/>
      <c r="M57" s="1185"/>
      <c r="N57" s="1186"/>
    </row>
    <row r="58" spans="1:25" s="256" customFormat="1" outlineLevel="1" x14ac:dyDescent="0.35">
      <c r="B58" s="198" t="s">
        <v>51</v>
      </c>
      <c r="C58" s="326"/>
      <c r="D58" s="327"/>
      <c r="E58" s="328"/>
      <c r="F58" s="328"/>
      <c r="G58" s="328"/>
      <c r="H58" s="328"/>
      <c r="I58" s="328"/>
      <c r="J58" s="1072"/>
      <c r="K58" s="1072"/>
      <c r="L58" s="1072"/>
      <c r="M58" s="1072"/>
      <c r="N58" s="1073"/>
      <c r="O58" s="455"/>
      <c r="P58" s="455"/>
    </row>
    <row r="59" spans="1:25" s="94" customFormat="1" ht="16.5" outlineLevel="1" x14ac:dyDescent="0.45">
      <c r="B59" s="134" t="s">
        <v>55</v>
      </c>
      <c r="C59" s="135"/>
      <c r="D59" s="147">
        <v>0.201517</v>
      </c>
      <c r="E59" s="135" t="s">
        <v>56</v>
      </c>
      <c r="F59" s="135"/>
      <c r="G59" s="135"/>
      <c r="H59" s="135"/>
      <c r="I59" s="135" t="s">
        <v>57</v>
      </c>
      <c r="J59" s="1070" t="s">
        <v>165</v>
      </c>
      <c r="K59" s="1070"/>
      <c r="L59" s="137"/>
      <c r="M59" s="137"/>
      <c r="N59" s="149"/>
      <c r="O59" s="454"/>
      <c r="P59" s="454"/>
      <c r="Q59" s="452"/>
      <c r="R59" s="449"/>
      <c r="S59" s="449"/>
      <c r="T59" s="449"/>
      <c r="U59" s="449"/>
    </row>
    <row r="60" spans="1:25" s="94" customFormat="1" ht="16.5" outlineLevel="1" x14ac:dyDescent="0.45">
      <c r="B60" s="134" t="s">
        <v>62</v>
      </c>
      <c r="C60" s="135"/>
      <c r="D60" s="147">
        <v>5.7279999999999998E-2</v>
      </c>
      <c r="E60" s="135" t="s">
        <v>56</v>
      </c>
      <c r="F60" s="135"/>
      <c r="G60" s="135"/>
      <c r="H60" s="135"/>
      <c r="I60" s="135" t="s">
        <v>63</v>
      </c>
      <c r="J60" s="1074" t="s">
        <v>166</v>
      </c>
      <c r="K60" s="1074"/>
      <c r="L60" s="139"/>
      <c r="M60" s="139"/>
      <c r="N60" s="357"/>
      <c r="O60" s="454"/>
      <c r="P60" s="454"/>
      <c r="Q60" s="452"/>
      <c r="R60" s="449"/>
      <c r="S60" s="449"/>
      <c r="T60" s="449"/>
      <c r="U60" s="449"/>
    </row>
    <row r="61" spans="1:25" s="94" customFormat="1" ht="16.5" outlineLevel="1" x14ac:dyDescent="0.45">
      <c r="B61" s="134" t="s">
        <v>64</v>
      </c>
      <c r="C61" s="135"/>
      <c r="D61" s="147">
        <f>L61*M61</f>
        <v>0</v>
      </c>
      <c r="E61" s="135" t="s">
        <v>65</v>
      </c>
      <c r="F61" s="135"/>
      <c r="G61" s="135"/>
      <c r="H61" s="135"/>
      <c r="I61" s="135" t="s">
        <v>66</v>
      </c>
      <c r="J61" s="1070" t="s">
        <v>167</v>
      </c>
      <c r="K61" s="1070"/>
      <c r="L61" s="139"/>
      <c r="M61" s="139"/>
      <c r="N61" s="357"/>
      <c r="O61" s="454"/>
      <c r="P61" s="454"/>
      <c r="Q61" s="452"/>
      <c r="R61" s="449"/>
      <c r="S61" s="449"/>
      <c r="T61" s="449"/>
      <c r="U61" s="449"/>
    </row>
    <row r="62" spans="1:25" s="94" customFormat="1" outlineLevel="1" x14ac:dyDescent="0.35">
      <c r="B62" s="134" t="s">
        <v>169</v>
      </c>
      <c r="C62" s="135"/>
      <c r="D62" s="147">
        <f>L62*M62</f>
        <v>0</v>
      </c>
      <c r="E62" s="135" t="s">
        <v>5702</v>
      </c>
      <c r="F62" s="135"/>
      <c r="G62" s="135"/>
      <c r="H62" s="135"/>
      <c r="I62" s="135" t="s">
        <v>171</v>
      </c>
      <c r="J62" s="1074" t="s">
        <v>172</v>
      </c>
      <c r="K62" s="1074"/>
      <c r="L62" s="139"/>
      <c r="M62" s="139"/>
      <c r="N62" s="357"/>
      <c r="O62" s="454"/>
      <c r="P62" s="454"/>
      <c r="Q62" s="452"/>
      <c r="R62" s="449"/>
      <c r="S62" s="449"/>
      <c r="T62" s="449"/>
      <c r="U62" s="449"/>
    </row>
    <row r="63" spans="1:25" s="94" customFormat="1" outlineLevel="1" x14ac:dyDescent="0.35">
      <c r="B63" s="134" t="s">
        <v>141</v>
      </c>
      <c r="C63" s="135"/>
      <c r="D63" s="147">
        <f>L63*M63</f>
        <v>0</v>
      </c>
      <c r="E63" s="135" t="s">
        <v>5702</v>
      </c>
      <c r="F63" s="135"/>
      <c r="G63" s="135"/>
      <c r="H63" s="135"/>
      <c r="I63" s="135" t="s">
        <v>171</v>
      </c>
      <c r="J63" s="1074" t="s">
        <v>174</v>
      </c>
      <c r="K63" s="1074"/>
      <c r="L63" s="139"/>
      <c r="M63" s="139"/>
      <c r="N63" s="357"/>
      <c r="O63" s="454"/>
      <c r="P63" s="454"/>
      <c r="Q63" s="452"/>
      <c r="R63" s="449"/>
      <c r="S63" s="449"/>
      <c r="T63" s="449"/>
      <c r="U63" s="449"/>
    </row>
    <row r="64" spans="1:25" s="94" customFormat="1" outlineLevel="1" x14ac:dyDescent="0.35">
      <c r="B64" s="134" t="s">
        <v>140</v>
      </c>
      <c r="C64" s="135"/>
      <c r="D64" s="147">
        <f>L64*M64</f>
        <v>0</v>
      </c>
      <c r="E64" s="135" t="s">
        <v>5702</v>
      </c>
      <c r="F64" s="135"/>
      <c r="G64" s="135"/>
      <c r="H64" s="135"/>
      <c r="I64" s="135" t="s">
        <v>176</v>
      </c>
      <c r="J64" s="1074" t="s">
        <v>177</v>
      </c>
      <c r="K64" s="1074"/>
      <c r="L64" s="139"/>
      <c r="M64" s="139"/>
      <c r="N64" s="357"/>
      <c r="O64" s="454"/>
      <c r="P64" s="454"/>
      <c r="Q64" s="452"/>
      <c r="R64" s="449"/>
      <c r="S64" s="449"/>
      <c r="T64" s="449"/>
      <c r="U64" s="449"/>
    </row>
    <row r="65" spans="2:21" s="94" customFormat="1" outlineLevel="1" x14ac:dyDescent="0.35">
      <c r="B65" s="134" t="s">
        <v>179</v>
      </c>
      <c r="C65" s="135"/>
      <c r="D65" s="147">
        <v>1.5571277838926174</v>
      </c>
      <c r="E65" s="135" t="s">
        <v>5703</v>
      </c>
      <c r="F65" s="135"/>
      <c r="G65" s="135"/>
      <c r="H65" s="135"/>
      <c r="I65" s="135" t="s">
        <v>180</v>
      </c>
      <c r="J65" s="1074"/>
      <c r="K65" s="1074"/>
      <c r="L65" s="139"/>
      <c r="M65" s="139"/>
      <c r="N65" s="357"/>
      <c r="O65" s="454"/>
      <c r="P65" s="454"/>
      <c r="Q65" s="452"/>
      <c r="R65" s="449"/>
      <c r="S65" s="449"/>
      <c r="T65" s="449"/>
      <c r="U65" s="449"/>
    </row>
    <row r="66" spans="2:21" s="94" customFormat="1" outlineLevel="1" x14ac:dyDescent="0.35">
      <c r="B66" s="134" t="s">
        <v>181</v>
      </c>
      <c r="C66" s="135"/>
      <c r="D66" s="147">
        <f>L66*M66</f>
        <v>0</v>
      </c>
      <c r="E66" s="135" t="s">
        <v>5704</v>
      </c>
      <c r="F66" s="135"/>
      <c r="G66" s="135"/>
      <c r="H66" s="135"/>
      <c r="I66" s="135" t="s">
        <v>66</v>
      </c>
      <c r="J66" s="1070" t="s">
        <v>182</v>
      </c>
      <c r="K66" s="1070"/>
      <c r="L66" s="139"/>
      <c r="M66" s="139"/>
      <c r="N66" s="357"/>
      <c r="O66" s="454"/>
      <c r="P66" s="454"/>
      <c r="Q66" s="452"/>
      <c r="R66" s="449"/>
      <c r="S66" s="449"/>
      <c r="T66" s="449"/>
      <c r="U66" s="449"/>
    </row>
    <row r="67" spans="2:21" s="94" customFormat="1" ht="14.25" customHeight="1" outlineLevel="1" x14ac:dyDescent="0.35">
      <c r="B67" s="134" t="s">
        <v>183</v>
      </c>
      <c r="C67" s="135"/>
      <c r="D67" s="147">
        <f>L67*M67</f>
        <v>0</v>
      </c>
      <c r="E67" s="135" t="s">
        <v>5704</v>
      </c>
      <c r="F67" s="135"/>
      <c r="G67" s="135"/>
      <c r="H67" s="135"/>
      <c r="I67" s="135" t="s">
        <v>66</v>
      </c>
      <c r="J67" s="1070" t="s">
        <v>184</v>
      </c>
      <c r="K67" s="1070"/>
      <c r="L67" s="137"/>
      <c r="M67" s="137"/>
      <c r="N67" s="149"/>
      <c r="O67" s="454"/>
      <c r="P67" s="454"/>
      <c r="Q67" s="452"/>
      <c r="R67" s="449"/>
      <c r="S67" s="449"/>
      <c r="T67" s="449"/>
      <c r="U67" s="449"/>
    </row>
    <row r="68" spans="2:21" s="256" customFormat="1" outlineLevel="1" x14ac:dyDescent="0.35">
      <c r="B68" s="198" t="s">
        <v>185</v>
      </c>
      <c r="C68" s="258"/>
      <c r="D68" s="329"/>
      <c r="E68" s="258"/>
      <c r="F68" s="258"/>
      <c r="G68" s="258"/>
      <c r="H68" s="258"/>
      <c r="I68" s="258"/>
      <c r="J68" s="1076"/>
      <c r="K68" s="1076"/>
      <c r="L68" s="1076"/>
      <c r="M68" s="1076"/>
      <c r="N68" s="1077"/>
      <c r="O68" s="455"/>
      <c r="P68" s="455"/>
      <c r="Q68" s="456"/>
      <c r="R68" s="456"/>
      <c r="S68" s="456"/>
      <c r="T68" s="456"/>
      <c r="U68" s="456"/>
    </row>
    <row r="69" spans="2:21" s="94" customFormat="1" outlineLevel="1" x14ac:dyDescent="0.35">
      <c r="B69" s="134" t="s">
        <v>143</v>
      </c>
      <c r="C69" s="135"/>
      <c r="D69" s="147">
        <v>2.0974731275167788</v>
      </c>
      <c r="E69" s="135" t="s">
        <v>5703</v>
      </c>
      <c r="F69" s="135"/>
      <c r="G69" s="135"/>
      <c r="H69" s="135"/>
      <c r="I69" s="135" t="s">
        <v>180</v>
      </c>
      <c r="J69" s="1074"/>
      <c r="K69" s="1074"/>
      <c r="L69" s="1074"/>
      <c r="M69" s="1074"/>
      <c r="N69" s="1075"/>
      <c r="O69" s="454"/>
      <c r="P69" s="454"/>
      <c r="Q69" s="449"/>
      <c r="R69" s="449"/>
      <c r="S69" s="449"/>
      <c r="T69" s="449"/>
      <c r="U69" s="449"/>
    </row>
    <row r="70" spans="2:21" s="94" customFormat="1" outlineLevel="1" x14ac:dyDescent="0.35">
      <c r="B70" s="134" t="s">
        <v>186</v>
      </c>
      <c r="C70" s="135"/>
      <c r="D70" s="147">
        <v>2.6593717369127514</v>
      </c>
      <c r="E70" s="135" t="s">
        <v>5703</v>
      </c>
      <c r="F70" s="135"/>
      <c r="G70" s="135"/>
      <c r="H70" s="135"/>
      <c r="I70" s="135" t="s">
        <v>180</v>
      </c>
      <c r="J70" s="1074"/>
      <c r="K70" s="1074"/>
      <c r="L70" s="1074"/>
      <c r="M70" s="1074"/>
      <c r="N70" s="1075"/>
      <c r="O70" s="454"/>
      <c r="P70" s="454"/>
      <c r="Q70" s="449"/>
      <c r="R70" s="449"/>
      <c r="S70" s="449"/>
      <c r="T70" s="449"/>
      <c r="U70" s="449"/>
    </row>
    <row r="71" spans="2:21" s="94" customFormat="1" outlineLevel="1" x14ac:dyDescent="0.35">
      <c r="B71" s="134" t="s">
        <v>187</v>
      </c>
      <c r="C71" s="135"/>
      <c r="D71" s="147">
        <v>1.5571277838926174</v>
      </c>
      <c r="E71" s="135" t="s">
        <v>5703</v>
      </c>
      <c r="F71" s="135"/>
      <c r="G71" s="135"/>
      <c r="H71" s="135"/>
      <c r="I71" s="135" t="s">
        <v>180</v>
      </c>
      <c r="J71" s="1074"/>
      <c r="K71" s="1074"/>
      <c r="L71" s="1074"/>
      <c r="M71" s="1074"/>
      <c r="N71" s="1075"/>
      <c r="O71" s="454"/>
      <c r="P71" s="454"/>
      <c r="Q71" s="449"/>
      <c r="R71" s="449"/>
      <c r="S71" s="449"/>
      <c r="T71" s="449"/>
      <c r="U71" s="449"/>
    </row>
    <row r="72" spans="2:21" s="94" customFormat="1" outlineLevel="1" x14ac:dyDescent="0.35">
      <c r="B72" s="134" t="s">
        <v>188</v>
      </c>
      <c r="C72" s="135"/>
      <c r="D72" s="147">
        <v>0.44844653020134229</v>
      </c>
      <c r="E72" s="135" t="s">
        <v>5703</v>
      </c>
      <c r="F72" s="135"/>
      <c r="G72" s="135"/>
      <c r="H72" s="135"/>
      <c r="I72" s="135" t="s">
        <v>180</v>
      </c>
      <c r="J72" s="1074"/>
      <c r="K72" s="1074"/>
      <c r="L72" s="1074"/>
      <c r="M72" s="1074"/>
      <c r="N72" s="1075"/>
      <c r="O72" s="454"/>
      <c r="P72" s="454"/>
      <c r="Q72" s="449"/>
      <c r="R72" s="449"/>
      <c r="S72" s="449"/>
      <c r="T72" s="449"/>
      <c r="U72" s="449"/>
    </row>
    <row r="73" spans="2:21" s="94" customFormat="1" outlineLevel="1" x14ac:dyDescent="0.35">
      <c r="B73" s="134" t="s">
        <v>144</v>
      </c>
      <c r="C73" s="135"/>
      <c r="D73" s="147">
        <v>0.498</v>
      </c>
      <c r="E73" s="135" t="s">
        <v>5703</v>
      </c>
      <c r="F73" s="135"/>
      <c r="G73" s="135"/>
      <c r="H73" s="135"/>
      <c r="I73" s="135" t="s">
        <v>180</v>
      </c>
      <c r="J73" s="1074"/>
      <c r="K73" s="1074"/>
      <c r="L73" s="1074"/>
      <c r="M73" s="1074"/>
      <c r="N73" s="1075"/>
      <c r="O73" s="454"/>
      <c r="P73" s="454"/>
      <c r="Q73" s="449"/>
      <c r="R73" s="449"/>
      <c r="S73" s="449"/>
      <c r="T73" s="449"/>
      <c r="U73" s="449"/>
    </row>
    <row r="74" spans="2:21" s="94" customFormat="1" outlineLevel="1" x14ac:dyDescent="0.35">
      <c r="B74" s="134" t="s">
        <v>189</v>
      </c>
      <c r="C74" s="135"/>
      <c r="D74" s="147">
        <v>2.3311626429530206</v>
      </c>
      <c r="E74" s="135" t="s">
        <v>5703</v>
      </c>
      <c r="F74" s="135"/>
      <c r="G74" s="135"/>
      <c r="H74" s="135"/>
      <c r="I74" s="135" t="s">
        <v>180</v>
      </c>
      <c r="J74" s="1074"/>
      <c r="K74" s="1074"/>
      <c r="L74" s="1074"/>
      <c r="M74" s="1074"/>
      <c r="N74" s="1075"/>
      <c r="O74" s="454"/>
      <c r="P74" s="454"/>
      <c r="Q74" s="449"/>
      <c r="R74" s="449"/>
      <c r="S74" s="449"/>
      <c r="T74" s="449"/>
      <c r="U74" s="449"/>
    </row>
    <row r="75" spans="2:21" s="94" customFormat="1" outlineLevel="1" x14ac:dyDescent="0.35">
      <c r="B75" s="134" t="s">
        <v>190</v>
      </c>
      <c r="C75" s="135"/>
      <c r="D75" s="147">
        <v>2.5426883999999998</v>
      </c>
      <c r="E75" s="135" t="s">
        <v>5703</v>
      </c>
      <c r="F75" s="135"/>
      <c r="G75" s="135"/>
      <c r="H75" s="135"/>
      <c r="I75" s="135" t="s">
        <v>180</v>
      </c>
      <c r="J75" s="1074"/>
      <c r="K75" s="1074"/>
      <c r="L75" s="1074"/>
      <c r="M75" s="1074"/>
      <c r="N75" s="1075"/>
      <c r="O75" s="454"/>
      <c r="P75" s="454"/>
      <c r="Q75" s="449"/>
      <c r="R75" s="449"/>
      <c r="S75" s="449"/>
      <c r="T75" s="449"/>
      <c r="U75" s="449"/>
    </row>
    <row r="76" spans="2:21" s="94" customFormat="1" outlineLevel="1" x14ac:dyDescent="0.35">
      <c r="B76" s="134" t="s">
        <v>191</v>
      </c>
      <c r="C76" s="135"/>
      <c r="D76" s="147">
        <v>3.1749249825503356</v>
      </c>
      <c r="E76" s="135" t="s">
        <v>5703</v>
      </c>
      <c r="F76" s="135"/>
      <c r="G76" s="135"/>
      <c r="H76" s="135"/>
      <c r="I76" s="135" t="s">
        <v>180</v>
      </c>
      <c r="J76" s="1074"/>
      <c r="K76" s="1074"/>
      <c r="L76" s="1074"/>
      <c r="M76" s="1074"/>
      <c r="N76" s="1075"/>
      <c r="O76" s="454"/>
      <c r="P76" s="454"/>
      <c r="Q76" s="449"/>
      <c r="R76" s="449"/>
      <c r="S76" s="449"/>
      <c r="T76" s="449"/>
      <c r="U76" s="449"/>
    </row>
    <row r="77" spans="2:21" s="256" customFormat="1" outlineLevel="1" x14ac:dyDescent="0.35">
      <c r="B77" s="198" t="s">
        <v>3540</v>
      </c>
      <c r="C77" s="258"/>
      <c r="D77" s="329"/>
      <c r="E77" s="258"/>
      <c r="F77" s="258"/>
      <c r="G77" s="258"/>
      <c r="H77" s="258"/>
      <c r="I77" s="258"/>
      <c r="J77" s="1076"/>
      <c r="K77" s="1076"/>
      <c r="L77" s="1076"/>
      <c r="M77" s="1076"/>
      <c r="N77" s="1077"/>
      <c r="O77" s="455"/>
      <c r="P77" s="455"/>
      <c r="Q77" s="456"/>
      <c r="R77" s="456"/>
      <c r="U77" s="456"/>
    </row>
    <row r="78" spans="2:21" s="94" customFormat="1" ht="16.5" outlineLevel="1" x14ac:dyDescent="0.45">
      <c r="B78" s="134" t="s">
        <v>193</v>
      </c>
      <c r="C78" s="135"/>
      <c r="D78" s="147">
        <v>0.14079853422818792</v>
      </c>
      <c r="E78" s="135" t="s">
        <v>194</v>
      </c>
      <c r="F78" s="135"/>
      <c r="G78" s="135"/>
      <c r="H78" s="135"/>
      <c r="I78" s="135" t="s">
        <v>195</v>
      </c>
      <c r="J78" s="1074"/>
      <c r="K78" s="1074"/>
      <c r="L78" s="1074"/>
      <c r="M78" s="1074"/>
      <c r="N78" s="1075"/>
      <c r="O78" s="454"/>
      <c r="P78" s="454"/>
      <c r="Q78" s="449"/>
      <c r="R78" s="449"/>
      <c r="S78" s="281"/>
      <c r="T78" s="281"/>
      <c r="U78" s="449"/>
    </row>
    <row r="79" spans="2:21" s="94" customFormat="1" ht="16.5" outlineLevel="1" x14ac:dyDescent="0.45">
      <c r="B79" s="134" t="s">
        <v>196</v>
      </c>
      <c r="C79" s="135"/>
      <c r="D79" s="147">
        <v>0.13930644888053692</v>
      </c>
      <c r="E79" s="135" t="s">
        <v>194</v>
      </c>
      <c r="F79" s="135"/>
      <c r="G79" s="135"/>
      <c r="H79" s="135"/>
      <c r="I79" s="135" t="s">
        <v>195</v>
      </c>
      <c r="J79" s="1074"/>
      <c r="K79" s="1074"/>
      <c r="L79" s="1074"/>
      <c r="M79" s="1074"/>
      <c r="N79" s="1075"/>
      <c r="O79" s="454"/>
      <c r="P79" s="454"/>
      <c r="Q79" s="449"/>
      <c r="R79" s="449"/>
      <c r="S79" s="281"/>
      <c r="T79" s="281"/>
      <c r="U79" s="449"/>
    </row>
    <row r="80" spans="2:21" s="94" customFormat="1" ht="16.5" outlineLevel="1" x14ac:dyDescent="0.45">
      <c r="B80" s="134" t="s">
        <v>197</v>
      </c>
      <c r="C80" s="135"/>
      <c r="D80" s="147">
        <v>0.17504419731543627</v>
      </c>
      <c r="E80" s="135" t="s">
        <v>194</v>
      </c>
      <c r="F80" s="135"/>
      <c r="G80" s="135"/>
      <c r="H80" s="135"/>
      <c r="I80" s="135" t="s">
        <v>195</v>
      </c>
      <c r="J80" s="1074"/>
      <c r="K80" s="1074"/>
      <c r="L80" s="1074"/>
      <c r="M80" s="1074"/>
      <c r="N80" s="1075"/>
      <c r="O80" s="454"/>
      <c r="P80" s="454"/>
      <c r="Q80" s="449"/>
      <c r="R80" s="449"/>
      <c r="S80" s="281"/>
      <c r="T80" s="281"/>
      <c r="U80" s="449"/>
    </row>
    <row r="81" spans="2:21" s="94" customFormat="1" ht="16.5" outlineLevel="1" x14ac:dyDescent="0.45">
      <c r="B81" s="134" t="s">
        <v>198</v>
      </c>
      <c r="C81" s="135"/>
      <c r="D81" s="147">
        <v>0.19704059731543624</v>
      </c>
      <c r="E81" s="135" t="s">
        <v>194</v>
      </c>
      <c r="F81" s="135"/>
      <c r="G81" s="135"/>
      <c r="H81" s="135"/>
      <c r="I81" s="135" t="s">
        <v>195</v>
      </c>
      <c r="J81" s="1074"/>
      <c r="K81" s="1074"/>
      <c r="L81" s="1074"/>
      <c r="M81" s="1074"/>
      <c r="N81" s="1075"/>
      <c r="O81" s="454"/>
      <c r="P81" s="454"/>
      <c r="Q81" s="449"/>
      <c r="R81" s="449"/>
      <c r="S81" s="281"/>
      <c r="T81" s="281"/>
      <c r="U81" s="449"/>
    </row>
    <row r="82" spans="2:21" s="94" customFormat="1" ht="16.5" outlineLevel="1" x14ac:dyDescent="0.45">
      <c r="B82" s="134" t="s">
        <v>199</v>
      </c>
      <c r="C82" s="135"/>
      <c r="D82" s="147">
        <v>0.10049</v>
      </c>
      <c r="E82" s="135" t="s">
        <v>194</v>
      </c>
      <c r="F82" s="135"/>
      <c r="G82" s="135"/>
      <c r="H82" s="135"/>
      <c r="I82" s="135" t="s">
        <v>195</v>
      </c>
      <c r="J82" s="1074"/>
      <c r="K82" s="1074"/>
      <c r="L82" s="1074"/>
      <c r="M82" s="1074"/>
      <c r="N82" s="1075"/>
      <c r="O82" s="454"/>
      <c r="P82" s="454"/>
      <c r="Q82" s="449"/>
      <c r="R82" s="449"/>
      <c r="S82" s="281"/>
      <c r="T82" s="281"/>
      <c r="U82" s="449"/>
    </row>
    <row r="83" spans="2:21" s="94" customFormat="1" ht="16.5" outlineLevel="1" x14ac:dyDescent="0.45">
      <c r="B83" s="134" t="s">
        <v>200</v>
      </c>
      <c r="C83" s="135"/>
      <c r="D83" s="147">
        <v>4.8228285906040273E-2</v>
      </c>
      <c r="E83" s="135" t="s">
        <v>194</v>
      </c>
      <c r="F83" s="135"/>
      <c r="G83" s="135"/>
      <c r="H83" s="135"/>
      <c r="I83" s="135" t="s">
        <v>195</v>
      </c>
      <c r="J83" s="1074"/>
      <c r="K83" s="1074"/>
      <c r="L83" s="1074"/>
      <c r="M83" s="1074"/>
      <c r="N83" s="1075"/>
      <c r="O83" s="454"/>
      <c r="P83" s="454"/>
      <c r="Q83" s="449"/>
      <c r="R83" s="449"/>
      <c r="S83" s="281"/>
      <c r="T83" s="281"/>
      <c r="U83" s="449"/>
    </row>
    <row r="84" spans="2:21" s="94" customFormat="1" ht="16.5" outlineLevel="1" x14ac:dyDescent="0.45">
      <c r="B84" s="134" t="s">
        <v>201</v>
      </c>
      <c r="C84" s="135"/>
      <c r="D84" s="147">
        <v>0.17818853422818792</v>
      </c>
      <c r="E84" s="135" t="s">
        <v>194</v>
      </c>
      <c r="F84" s="135"/>
      <c r="G84" s="135"/>
      <c r="H84" s="135"/>
      <c r="I84" s="135" t="s">
        <v>195</v>
      </c>
      <c r="J84" s="1074"/>
      <c r="K84" s="1074"/>
      <c r="L84" s="1074"/>
      <c r="M84" s="1074"/>
      <c r="N84" s="1075"/>
      <c r="O84" s="454"/>
      <c r="P84" s="454"/>
      <c r="Q84" s="449"/>
      <c r="R84" s="449"/>
      <c r="S84" s="281"/>
      <c r="T84" s="281"/>
      <c r="U84" s="449"/>
    </row>
    <row r="85" spans="2:21" s="94" customFormat="1" ht="16.5" outlineLevel="1" x14ac:dyDescent="0.45">
      <c r="B85" s="134" t="s">
        <v>146</v>
      </c>
      <c r="C85" s="135"/>
      <c r="D85" s="147">
        <v>0.16715644888053691</v>
      </c>
      <c r="E85" s="135" t="s">
        <v>194</v>
      </c>
      <c r="F85" s="135"/>
      <c r="G85" s="135"/>
      <c r="H85" s="135"/>
      <c r="I85" s="135" t="s">
        <v>195</v>
      </c>
      <c r="J85" s="1074"/>
      <c r="K85" s="1074"/>
      <c r="L85" s="1074"/>
      <c r="M85" s="1074"/>
      <c r="N85" s="1075"/>
      <c r="O85" s="454"/>
      <c r="P85" s="454"/>
      <c r="Q85" s="449"/>
      <c r="R85" s="449"/>
      <c r="S85" s="281"/>
      <c r="T85" s="281"/>
      <c r="U85" s="449"/>
    </row>
    <row r="86" spans="2:21" s="94" customFormat="1" ht="16.5" outlineLevel="1" x14ac:dyDescent="0.45">
      <c r="B86" s="134" t="s">
        <v>202</v>
      </c>
      <c r="C86" s="135"/>
      <c r="D86" s="147">
        <v>0.15660419731543626</v>
      </c>
      <c r="E86" s="135" t="s">
        <v>194</v>
      </c>
      <c r="F86" s="135"/>
      <c r="G86" s="135"/>
      <c r="H86" s="135"/>
      <c r="I86" s="135" t="s">
        <v>195</v>
      </c>
      <c r="J86" s="1074"/>
      <c r="K86" s="1074"/>
      <c r="L86" s="1074"/>
      <c r="M86" s="1074"/>
      <c r="N86" s="1075"/>
      <c r="O86" s="454"/>
      <c r="P86" s="454"/>
      <c r="Q86" s="449"/>
      <c r="R86" s="449"/>
      <c r="S86" s="281"/>
      <c r="T86" s="281"/>
      <c r="U86" s="449"/>
    </row>
    <row r="87" spans="2:21" s="94" customFormat="1" ht="16.5" outlineLevel="1" x14ac:dyDescent="0.45">
      <c r="B87" s="134" t="s">
        <v>203</v>
      </c>
      <c r="C87" s="135"/>
      <c r="D87" s="147">
        <v>0.17607059731543626</v>
      </c>
      <c r="E87" s="135" t="s">
        <v>194</v>
      </c>
      <c r="F87" s="135"/>
      <c r="G87" s="135"/>
      <c r="H87" s="135"/>
      <c r="I87" s="135" t="s">
        <v>195</v>
      </c>
      <c r="J87" s="1074"/>
      <c r="K87" s="1074"/>
      <c r="L87" s="1074"/>
      <c r="M87" s="1074"/>
      <c r="N87" s="1075"/>
      <c r="O87" s="454"/>
      <c r="P87" s="454"/>
      <c r="Q87" s="449"/>
      <c r="R87" s="449"/>
      <c r="S87" s="281"/>
      <c r="T87" s="281"/>
      <c r="U87" s="449"/>
    </row>
    <row r="88" spans="2:21" s="94" customFormat="1" ht="16.5" outlineLevel="1" x14ac:dyDescent="0.45">
      <c r="B88" s="134" t="s">
        <v>204</v>
      </c>
      <c r="C88" s="135"/>
      <c r="D88" s="147">
        <v>0.10903843624161073</v>
      </c>
      <c r="E88" s="135" t="s">
        <v>194</v>
      </c>
      <c r="F88" s="135"/>
      <c r="G88" s="135"/>
      <c r="H88" s="135"/>
      <c r="I88" s="135" t="s">
        <v>195</v>
      </c>
      <c r="J88" s="1074"/>
      <c r="K88" s="1074"/>
      <c r="L88" s="1074"/>
      <c r="M88" s="1074"/>
      <c r="N88" s="1075"/>
      <c r="O88" s="454"/>
      <c r="P88" s="454"/>
      <c r="Q88" s="449"/>
      <c r="R88" s="449"/>
      <c r="S88" s="281"/>
      <c r="T88" s="281"/>
      <c r="U88" s="449"/>
    </row>
    <row r="89" spans="2:21" s="94" customFormat="1" ht="16.5" outlineLevel="1" x14ac:dyDescent="0.45">
      <c r="B89" s="134" t="s">
        <v>205</v>
      </c>
      <c r="C89" s="135"/>
      <c r="D89" s="147">
        <v>5.2666348993288592E-2</v>
      </c>
      <c r="E89" s="135" t="s">
        <v>194</v>
      </c>
      <c r="F89" s="135"/>
      <c r="G89" s="135"/>
      <c r="H89" s="135"/>
      <c r="I89" s="135" t="s">
        <v>195</v>
      </c>
      <c r="J89" s="1074"/>
      <c r="K89" s="1074"/>
      <c r="L89" s="1074"/>
      <c r="M89" s="1074"/>
      <c r="N89" s="1075"/>
      <c r="O89" s="454"/>
      <c r="P89" s="454"/>
      <c r="Q89" s="449"/>
      <c r="R89" s="449"/>
      <c r="S89" s="281"/>
      <c r="T89" s="281"/>
      <c r="U89" s="449"/>
    </row>
    <row r="90" spans="2:21" s="94" customFormat="1" ht="16.5" outlineLevel="1" x14ac:dyDescent="0.45">
      <c r="B90" s="134" t="s">
        <v>206</v>
      </c>
      <c r="C90" s="135"/>
      <c r="D90" s="147">
        <v>0.27223853422818795</v>
      </c>
      <c r="E90" s="135" t="s">
        <v>194</v>
      </c>
      <c r="F90" s="135"/>
      <c r="G90" s="135"/>
      <c r="H90" s="135"/>
      <c r="I90" s="135" t="s">
        <v>195</v>
      </c>
      <c r="J90" s="1074"/>
      <c r="K90" s="1074"/>
      <c r="L90" s="1074"/>
      <c r="M90" s="1074"/>
      <c r="N90" s="1075"/>
      <c r="O90" s="454"/>
      <c r="P90" s="454"/>
      <c r="Q90" s="449"/>
      <c r="R90" s="449"/>
      <c r="S90" s="281"/>
      <c r="T90" s="281"/>
      <c r="U90" s="449"/>
    </row>
    <row r="91" spans="2:21" s="94" customFormat="1" ht="16.5" outlineLevel="1" x14ac:dyDescent="0.45">
      <c r="B91" s="134" t="s">
        <v>207</v>
      </c>
      <c r="C91" s="135"/>
      <c r="D91" s="147">
        <v>0.20858644888053693</v>
      </c>
      <c r="E91" s="135" t="s">
        <v>194</v>
      </c>
      <c r="F91" s="135"/>
      <c r="G91" s="135"/>
      <c r="H91" s="135"/>
      <c r="I91" s="135" t="s">
        <v>195</v>
      </c>
      <c r="J91" s="1074"/>
      <c r="K91" s="1074"/>
      <c r="L91" s="1074"/>
      <c r="M91" s="1074"/>
      <c r="N91" s="1075"/>
      <c r="O91" s="454"/>
      <c r="P91" s="454"/>
      <c r="Q91" s="449"/>
      <c r="R91" s="449"/>
      <c r="S91" s="281"/>
      <c r="T91" s="281"/>
      <c r="U91" s="449"/>
    </row>
    <row r="92" spans="2:21" s="94" customFormat="1" ht="16.5" outlineLevel="1" x14ac:dyDescent="0.45">
      <c r="B92" s="134" t="s">
        <v>208</v>
      </c>
      <c r="C92" s="135"/>
      <c r="D92" s="147">
        <v>0.23845419731543627</v>
      </c>
      <c r="E92" s="135" t="s">
        <v>194</v>
      </c>
      <c r="F92" s="135"/>
      <c r="G92" s="135"/>
      <c r="H92" s="135"/>
      <c r="I92" s="135" t="s">
        <v>195</v>
      </c>
      <c r="J92" s="1074"/>
      <c r="K92" s="1074"/>
      <c r="L92" s="1074"/>
      <c r="M92" s="1074"/>
      <c r="N92" s="1075"/>
      <c r="O92" s="454"/>
      <c r="P92" s="454"/>
      <c r="Q92" s="449"/>
      <c r="R92" s="449"/>
      <c r="S92" s="281"/>
      <c r="T92" s="281"/>
      <c r="U92" s="449"/>
    </row>
    <row r="93" spans="2:21" s="94" customFormat="1" ht="16.5" outlineLevel="1" x14ac:dyDescent="0.45">
      <c r="B93" s="134" t="s">
        <v>209</v>
      </c>
      <c r="C93" s="135"/>
      <c r="D93" s="147">
        <v>0.26914059731543627</v>
      </c>
      <c r="E93" s="135" t="s">
        <v>194</v>
      </c>
      <c r="F93" s="135"/>
      <c r="G93" s="135"/>
      <c r="H93" s="135"/>
      <c r="I93" s="135" t="s">
        <v>195</v>
      </c>
      <c r="J93" s="1074"/>
      <c r="K93" s="1074"/>
      <c r="L93" s="1074"/>
      <c r="M93" s="1074"/>
      <c r="N93" s="1075"/>
      <c r="O93" s="454"/>
      <c r="P93" s="454"/>
      <c r="Q93" s="449"/>
      <c r="R93" s="449"/>
      <c r="S93" s="281"/>
      <c r="T93" s="281"/>
      <c r="U93" s="449"/>
    </row>
    <row r="94" spans="2:21" s="94" customFormat="1" ht="16.5" outlineLevel="1" x14ac:dyDescent="0.45">
      <c r="B94" s="134" t="s">
        <v>210</v>
      </c>
      <c r="C94" s="135"/>
      <c r="D94" s="147">
        <v>0.15243580000000001</v>
      </c>
      <c r="E94" s="135" t="s">
        <v>194</v>
      </c>
      <c r="F94" s="135"/>
      <c r="G94" s="135"/>
      <c r="H94" s="135"/>
      <c r="I94" s="135" t="s">
        <v>195</v>
      </c>
      <c r="J94" s="1074"/>
      <c r="K94" s="1074"/>
      <c r="L94" s="1074"/>
      <c r="M94" s="1074"/>
      <c r="N94" s="1075"/>
      <c r="O94" s="454"/>
      <c r="P94" s="454"/>
      <c r="Q94" s="449"/>
      <c r="R94" s="449"/>
      <c r="S94" s="281"/>
      <c r="T94" s="281"/>
      <c r="U94" s="449"/>
    </row>
    <row r="95" spans="2:21" s="94" customFormat="1" ht="16.5" outlineLevel="1" x14ac:dyDescent="0.45">
      <c r="B95" s="134" t="s">
        <v>211</v>
      </c>
      <c r="C95" s="135"/>
      <c r="D95" s="147">
        <v>5.7974412080536906E-2</v>
      </c>
      <c r="E95" s="135" t="s">
        <v>194</v>
      </c>
      <c r="F95" s="135"/>
      <c r="G95" s="135"/>
      <c r="H95" s="135"/>
      <c r="I95" s="135" t="s">
        <v>195</v>
      </c>
      <c r="J95" s="1074"/>
      <c r="K95" s="1074"/>
      <c r="L95" s="1074"/>
      <c r="M95" s="1074"/>
      <c r="N95" s="1075"/>
      <c r="O95" s="454"/>
      <c r="P95" s="454"/>
      <c r="Q95" s="449"/>
      <c r="R95" s="449"/>
      <c r="U95" s="449"/>
    </row>
    <row r="96" spans="2:21" s="94" customFormat="1" ht="16.5" outlineLevel="1" x14ac:dyDescent="0.45">
      <c r="B96" s="134" t="s">
        <v>212</v>
      </c>
      <c r="C96" s="135"/>
      <c r="D96" s="147">
        <v>0.20132453825503357</v>
      </c>
      <c r="E96" s="135" t="s">
        <v>194</v>
      </c>
      <c r="F96" s="135"/>
      <c r="G96" s="135"/>
      <c r="H96" s="135"/>
      <c r="I96" s="135" t="s">
        <v>213</v>
      </c>
      <c r="J96" s="1074"/>
      <c r="K96" s="1074"/>
      <c r="L96" s="1074"/>
      <c r="M96" s="1074"/>
      <c r="N96" s="1075"/>
      <c r="O96" s="454"/>
      <c r="P96" s="454"/>
      <c r="Q96" s="449"/>
      <c r="R96" s="449"/>
      <c r="U96" s="449"/>
    </row>
    <row r="97" spans="2:21" s="94" customFormat="1" ht="16.5" outlineLevel="1" x14ac:dyDescent="0.45">
      <c r="B97" s="134" t="s">
        <v>148</v>
      </c>
      <c r="C97" s="135"/>
      <c r="D97" s="147">
        <v>0.23128402684563759</v>
      </c>
      <c r="E97" s="135" t="s">
        <v>194</v>
      </c>
      <c r="F97" s="135"/>
      <c r="G97" s="135"/>
      <c r="H97" s="135"/>
      <c r="I97" s="135" t="s">
        <v>213</v>
      </c>
      <c r="J97" s="1074"/>
      <c r="K97" s="1074"/>
      <c r="L97" s="1074"/>
      <c r="M97" s="1074"/>
      <c r="N97" s="1075"/>
      <c r="O97" s="454"/>
      <c r="P97" s="454"/>
      <c r="Q97" s="449"/>
      <c r="R97" s="449"/>
      <c r="U97" s="449"/>
    </row>
    <row r="98" spans="2:21" s="94" customFormat="1" ht="16.5" outlineLevel="1" x14ac:dyDescent="0.45">
      <c r="B98" s="134" t="s">
        <v>214</v>
      </c>
      <c r="C98" s="135"/>
      <c r="D98" s="147">
        <v>0.23208958657718121</v>
      </c>
      <c r="E98" s="135" t="s">
        <v>194</v>
      </c>
      <c r="F98" s="135"/>
      <c r="G98" s="135"/>
      <c r="H98" s="135"/>
      <c r="I98" s="135" t="s">
        <v>213</v>
      </c>
      <c r="J98" s="1074"/>
      <c r="K98" s="1074"/>
      <c r="L98" s="1074"/>
      <c r="M98" s="1074"/>
      <c r="N98" s="1075"/>
      <c r="O98" s="454"/>
      <c r="P98" s="454"/>
      <c r="Q98" s="449"/>
      <c r="R98" s="449"/>
      <c r="U98" s="449"/>
    </row>
    <row r="99" spans="2:21" s="94" customFormat="1" ht="16.5" outlineLevel="1" x14ac:dyDescent="0.45">
      <c r="B99" s="134" t="s">
        <v>215</v>
      </c>
      <c r="C99" s="135"/>
      <c r="D99" s="147">
        <v>0.25504278657718121</v>
      </c>
      <c r="E99" s="135" t="s">
        <v>194</v>
      </c>
      <c r="F99" s="135"/>
      <c r="G99" s="135"/>
      <c r="H99" s="135"/>
      <c r="I99" s="135" t="s">
        <v>213</v>
      </c>
      <c r="J99" s="1074"/>
      <c r="K99" s="1074"/>
      <c r="L99" s="1074"/>
      <c r="M99" s="1074"/>
      <c r="N99" s="1075"/>
      <c r="O99" s="454"/>
      <c r="P99" s="454"/>
      <c r="Q99" s="449"/>
      <c r="R99" s="449"/>
      <c r="U99" s="449"/>
    </row>
    <row r="100" spans="2:21" s="94" customFormat="1" ht="16.5" outlineLevel="1" x14ac:dyDescent="0.45">
      <c r="B100" s="134" t="s">
        <v>216</v>
      </c>
      <c r="C100" s="135"/>
      <c r="D100" s="147">
        <v>0.87204847785234896</v>
      </c>
      <c r="E100" s="135" t="s">
        <v>194</v>
      </c>
      <c r="F100" s="135"/>
      <c r="G100" s="135"/>
      <c r="H100" s="135"/>
      <c r="I100" s="135" t="s">
        <v>213</v>
      </c>
      <c r="J100" s="1074"/>
      <c r="K100" s="1074"/>
      <c r="L100" s="1074"/>
      <c r="M100" s="1074"/>
      <c r="N100" s="1075"/>
      <c r="O100" s="454"/>
      <c r="P100" s="454"/>
      <c r="Q100" s="449"/>
      <c r="R100" s="449"/>
      <c r="U100" s="449"/>
    </row>
    <row r="101" spans="2:21" s="94" customFormat="1" ht="16.5" outlineLevel="1" x14ac:dyDescent="0.45">
      <c r="B101" s="134" t="s">
        <v>217</v>
      </c>
      <c r="C101" s="135"/>
      <c r="D101" s="147">
        <v>1.020978477852349</v>
      </c>
      <c r="E101" s="135" t="s">
        <v>194</v>
      </c>
      <c r="F101" s="135"/>
      <c r="G101" s="135"/>
      <c r="H101" s="135"/>
      <c r="I101" s="135" t="s">
        <v>213</v>
      </c>
      <c r="J101" s="1074"/>
      <c r="K101" s="1074"/>
      <c r="L101" s="1074"/>
      <c r="M101" s="1074"/>
      <c r="N101" s="1075"/>
      <c r="O101" s="454"/>
      <c r="P101" s="454"/>
      <c r="Q101" s="449"/>
      <c r="R101" s="449"/>
      <c r="U101" s="449"/>
    </row>
    <row r="102" spans="2:21" s="256" customFormat="1" ht="15" outlineLevel="1" thickBot="1" x14ac:dyDescent="0.4">
      <c r="B102" s="198" t="s">
        <v>83</v>
      </c>
      <c r="C102" s="326"/>
      <c r="D102" s="329"/>
      <c r="E102" s="258"/>
      <c r="F102" s="258"/>
      <c r="G102" s="258"/>
      <c r="H102" s="258"/>
      <c r="I102" s="258"/>
      <c r="J102" s="1076"/>
      <c r="K102" s="1076"/>
      <c r="L102" s="1076"/>
      <c r="M102" s="1076"/>
      <c r="N102" s="1077"/>
      <c r="O102" s="455"/>
      <c r="P102" s="455"/>
      <c r="Q102" s="456"/>
      <c r="R102" s="456"/>
      <c r="U102" s="456"/>
    </row>
    <row r="103" spans="2:21" s="94" customFormat="1" outlineLevel="1" x14ac:dyDescent="0.35">
      <c r="B103" s="555" t="s">
        <v>154</v>
      </c>
      <c r="C103" s="135"/>
      <c r="D103" s="147">
        <v>0.434</v>
      </c>
      <c r="E103" s="135" t="s">
        <v>5704</v>
      </c>
      <c r="F103" s="135"/>
      <c r="G103" s="135"/>
      <c r="H103" s="135"/>
      <c r="I103" s="135" t="s">
        <v>5705</v>
      </c>
      <c r="J103" s="1070" t="s">
        <v>220</v>
      </c>
      <c r="K103" s="1070"/>
      <c r="L103" s="137"/>
      <c r="M103" s="137"/>
      <c r="N103" s="149"/>
      <c r="O103" s="454"/>
      <c r="P103" s="454"/>
    </row>
    <row r="104" spans="2:21" s="94" customFormat="1" outlineLevel="1" x14ac:dyDescent="0.35">
      <c r="B104" s="398" t="s">
        <v>3527</v>
      </c>
      <c r="C104" s="135"/>
      <c r="D104" s="147">
        <v>4.8500000000000003E-4</v>
      </c>
      <c r="E104" s="135" t="s">
        <v>5704</v>
      </c>
      <c r="F104" s="135"/>
      <c r="G104" s="135"/>
      <c r="H104" s="135"/>
      <c r="I104" s="135" t="s">
        <v>223</v>
      </c>
      <c r="J104" s="1070" t="s">
        <v>224</v>
      </c>
      <c r="K104" s="1070"/>
      <c r="L104" s="137"/>
      <c r="M104" s="137"/>
      <c r="N104" s="149"/>
      <c r="O104" s="454"/>
      <c r="P104" s="454"/>
    </row>
    <row r="105" spans="2:21" s="94" customFormat="1" outlineLevel="1" x14ac:dyDescent="0.35">
      <c r="B105" s="398" t="s">
        <v>5706</v>
      </c>
      <c r="C105" s="135"/>
      <c r="D105" s="147">
        <v>0.25260899999999997</v>
      </c>
      <c r="E105" s="135" t="s">
        <v>5704</v>
      </c>
      <c r="F105" s="135"/>
      <c r="G105" s="135"/>
      <c r="H105" s="135"/>
      <c r="I105" s="135" t="s">
        <v>226</v>
      </c>
      <c r="J105" s="1070" t="s">
        <v>227</v>
      </c>
      <c r="K105" s="1070"/>
      <c r="L105" s="264"/>
      <c r="M105" s="264"/>
      <c r="N105" s="380"/>
      <c r="O105" s="454"/>
      <c r="P105" s="454"/>
    </row>
    <row r="106" spans="2:21" s="256" customFormat="1" ht="15" outlineLevel="1" thickBot="1" x14ac:dyDescent="0.4">
      <c r="B106" s="198" t="s">
        <v>228</v>
      </c>
      <c r="C106" s="258"/>
      <c r="D106" s="329"/>
      <c r="E106" s="258"/>
      <c r="F106" s="258"/>
      <c r="G106" s="258"/>
      <c r="H106" s="258"/>
      <c r="I106" s="258"/>
      <c r="J106" s="1076"/>
      <c r="K106" s="1076"/>
      <c r="L106" s="1076"/>
      <c r="M106" s="1076"/>
      <c r="N106" s="1077"/>
      <c r="O106" s="455"/>
      <c r="P106" s="455"/>
    </row>
    <row r="107" spans="2:21" s="94" customFormat="1" outlineLevel="1" x14ac:dyDescent="0.35">
      <c r="B107" s="556" t="s">
        <v>229</v>
      </c>
      <c r="C107" s="135"/>
      <c r="D107" s="682">
        <v>1886</v>
      </c>
      <c r="E107" s="135" t="s">
        <v>5702</v>
      </c>
      <c r="F107" s="135"/>
      <c r="G107" s="135"/>
      <c r="H107" s="135"/>
      <c r="I107" s="135" t="s">
        <v>230</v>
      </c>
      <c r="J107" s="1074"/>
      <c r="K107" s="1074"/>
      <c r="L107" s="1074"/>
      <c r="M107" s="1074"/>
      <c r="N107" s="1075"/>
      <c r="O107" s="454"/>
      <c r="P107" s="454"/>
    </row>
    <row r="108" spans="2:21" s="94" customFormat="1" outlineLevel="1" x14ac:dyDescent="0.35">
      <c r="B108" s="134" t="s">
        <v>150</v>
      </c>
      <c r="C108" s="135"/>
      <c r="D108" s="682">
        <v>1533</v>
      </c>
      <c r="E108" s="135" t="s">
        <v>5702</v>
      </c>
      <c r="F108" s="135"/>
      <c r="G108" s="135"/>
      <c r="H108" s="135"/>
      <c r="I108" s="135" t="s">
        <v>230</v>
      </c>
      <c r="J108" s="1074"/>
      <c r="K108" s="1074"/>
      <c r="L108" s="1074"/>
      <c r="M108" s="1074"/>
      <c r="N108" s="1075"/>
      <c r="O108" s="454"/>
      <c r="P108" s="454"/>
    </row>
    <row r="109" spans="2:21" s="94" customFormat="1" outlineLevel="1" x14ac:dyDescent="0.35">
      <c r="B109" s="134" t="s">
        <v>231</v>
      </c>
      <c r="C109" s="135"/>
      <c r="D109" s="682">
        <v>4025</v>
      </c>
      <c r="E109" s="135" t="s">
        <v>5702</v>
      </c>
      <c r="F109" s="135"/>
      <c r="G109" s="135"/>
      <c r="H109" s="135"/>
      <c r="I109" s="135" t="s">
        <v>230</v>
      </c>
      <c r="J109" s="1074"/>
      <c r="K109" s="1074"/>
      <c r="L109" s="1074"/>
      <c r="M109" s="1074"/>
      <c r="N109" s="1075"/>
      <c r="O109" s="454"/>
      <c r="P109" s="454"/>
    </row>
    <row r="110" spans="2:21" s="94" customFormat="1" outlineLevel="1" x14ac:dyDescent="0.35">
      <c r="B110" s="134" t="s">
        <v>232</v>
      </c>
      <c r="C110" s="135"/>
      <c r="D110" s="682">
        <v>2177</v>
      </c>
      <c r="E110" s="135" t="s">
        <v>5702</v>
      </c>
      <c r="F110" s="135"/>
      <c r="G110" s="135"/>
      <c r="H110" s="135"/>
      <c r="I110" s="135" t="s">
        <v>230</v>
      </c>
      <c r="J110" s="1074"/>
      <c r="K110" s="1074"/>
      <c r="L110" s="1074"/>
      <c r="M110" s="1074"/>
      <c r="N110" s="1075"/>
      <c r="O110" s="454"/>
      <c r="P110" s="454"/>
    </row>
    <row r="111" spans="2:21" s="94" customFormat="1" outlineLevel="1" x14ac:dyDescent="0.35">
      <c r="B111" s="134" t="s">
        <v>233</v>
      </c>
      <c r="C111" s="135"/>
      <c r="D111" s="682">
        <v>1774</v>
      </c>
      <c r="E111" s="135" t="s">
        <v>5702</v>
      </c>
      <c r="F111" s="135"/>
      <c r="G111" s="135"/>
      <c r="H111" s="135"/>
      <c r="I111" s="135" t="s">
        <v>230</v>
      </c>
      <c r="J111" s="1074"/>
      <c r="K111" s="1074"/>
      <c r="L111" s="1074"/>
      <c r="M111" s="1074"/>
      <c r="N111" s="1075"/>
      <c r="O111" s="454"/>
      <c r="P111" s="454"/>
    </row>
    <row r="112" spans="2:21" s="94" customFormat="1" outlineLevel="1" x14ac:dyDescent="0.35">
      <c r="B112" s="134" t="s">
        <v>234</v>
      </c>
      <c r="C112" s="135"/>
      <c r="D112" s="682">
        <v>1825</v>
      </c>
      <c r="E112" s="135" t="s">
        <v>5702</v>
      </c>
      <c r="F112" s="135"/>
      <c r="G112" s="135"/>
      <c r="H112" s="135"/>
      <c r="I112" s="135" t="s">
        <v>230</v>
      </c>
      <c r="J112" s="1074"/>
      <c r="K112" s="1074"/>
      <c r="L112" s="1074"/>
      <c r="M112" s="1074"/>
      <c r="N112" s="1075"/>
      <c r="O112" s="454"/>
      <c r="P112" s="454"/>
    </row>
    <row r="113" spans="1:16" s="94" customFormat="1" outlineLevel="1" x14ac:dyDescent="0.35">
      <c r="B113" s="134" t="s">
        <v>235</v>
      </c>
      <c r="C113" s="135"/>
      <c r="D113" s="682">
        <v>3</v>
      </c>
      <c r="E113" s="135" t="s">
        <v>5702</v>
      </c>
      <c r="F113" s="135"/>
      <c r="G113" s="135"/>
      <c r="H113" s="135"/>
      <c r="I113" s="135" t="s">
        <v>230</v>
      </c>
      <c r="J113" s="1074"/>
      <c r="K113" s="1074"/>
      <c r="L113" s="1074"/>
      <c r="M113" s="1074"/>
      <c r="N113" s="1075"/>
      <c r="O113" s="454"/>
      <c r="P113" s="454"/>
    </row>
    <row r="114" spans="1:16" s="94" customFormat="1" outlineLevel="1" x14ac:dyDescent="0.35">
      <c r="B114" s="134" t="s">
        <v>236</v>
      </c>
      <c r="C114" s="135"/>
      <c r="D114" s="682">
        <v>1</v>
      </c>
      <c r="E114" s="135" t="s">
        <v>5702</v>
      </c>
      <c r="F114" s="135"/>
      <c r="G114" s="135"/>
      <c r="H114" s="135"/>
      <c r="I114" s="135" t="s">
        <v>230</v>
      </c>
      <c r="J114" s="1074"/>
      <c r="K114" s="1074"/>
      <c r="L114" s="1074"/>
      <c r="M114" s="1074"/>
      <c r="N114" s="1075"/>
      <c r="O114" s="454"/>
      <c r="P114" s="454"/>
    </row>
    <row r="115" spans="1:16" s="94" customFormat="1" ht="15" outlineLevel="1" thickBot="1" x14ac:dyDescent="0.4">
      <c r="B115" s="141" t="s">
        <v>237</v>
      </c>
      <c r="C115" s="142"/>
      <c r="D115" s="468">
        <v>0</v>
      </c>
      <c r="E115" s="142" t="s">
        <v>5702</v>
      </c>
      <c r="F115" s="142"/>
      <c r="G115" s="142"/>
      <c r="H115" s="142"/>
      <c r="I115" s="142" t="s">
        <v>230</v>
      </c>
      <c r="J115" s="1078"/>
      <c r="K115" s="1078"/>
      <c r="L115" s="1078"/>
      <c r="M115" s="1078"/>
      <c r="N115" s="1079"/>
      <c r="O115" s="454"/>
      <c r="P115" s="454"/>
    </row>
    <row r="116" spans="1:16" s="94" customFormat="1" ht="21" x14ac:dyDescent="0.5">
      <c r="A116" s="92" t="s">
        <v>118</v>
      </c>
      <c r="B116" s="93" t="s">
        <v>119</v>
      </c>
    </row>
    <row r="117" spans="1:16" s="94" customFormat="1" hidden="1" outlineLevel="1" x14ac:dyDescent="0.35">
      <c r="B117" s="294" t="s">
        <v>55</v>
      </c>
      <c r="C117" s="295" t="s">
        <v>229</v>
      </c>
      <c r="D117" s="295" t="s">
        <v>154</v>
      </c>
      <c r="E117" s="295" t="s">
        <v>143</v>
      </c>
      <c r="F117" s="295" t="s">
        <v>5695</v>
      </c>
      <c r="G117" s="295" t="s">
        <v>193</v>
      </c>
      <c r="H117" s="295" t="s">
        <v>5695</v>
      </c>
      <c r="I117" s="296"/>
    </row>
    <row r="118" spans="1:16" s="94" customFormat="1" hidden="1" outlineLevel="1" x14ac:dyDescent="0.35">
      <c r="B118" s="134" t="s">
        <v>62</v>
      </c>
      <c r="C118" s="135" t="s">
        <v>150</v>
      </c>
      <c r="D118" s="136" t="s">
        <v>3527</v>
      </c>
      <c r="E118" s="135" t="s">
        <v>186</v>
      </c>
      <c r="F118" s="135" t="s">
        <v>5701</v>
      </c>
      <c r="G118" s="135" t="s">
        <v>196</v>
      </c>
      <c r="H118" s="135" t="s">
        <v>5696</v>
      </c>
      <c r="I118" s="251"/>
    </row>
    <row r="119" spans="1:16" s="94" customFormat="1" hidden="1" outlineLevel="1" x14ac:dyDescent="0.35">
      <c r="B119" s="134" t="s">
        <v>64</v>
      </c>
      <c r="C119" s="135" t="s">
        <v>231</v>
      </c>
      <c r="D119" s="136" t="s">
        <v>5706</v>
      </c>
      <c r="E119" s="135" t="s">
        <v>187</v>
      </c>
      <c r="F119" s="135"/>
      <c r="G119" s="135" t="s">
        <v>197</v>
      </c>
      <c r="H119" s="135"/>
      <c r="I119" s="251"/>
    </row>
    <row r="120" spans="1:16" s="94" customFormat="1" hidden="1" outlineLevel="1" x14ac:dyDescent="0.35">
      <c r="B120" s="134" t="s">
        <v>169</v>
      </c>
      <c r="C120" s="135" t="s">
        <v>232</v>
      </c>
      <c r="D120" s="135"/>
      <c r="E120" s="135" t="s">
        <v>188</v>
      </c>
      <c r="F120" s="135"/>
      <c r="G120" s="135" t="s">
        <v>198</v>
      </c>
      <c r="H120" s="135"/>
      <c r="I120" s="251"/>
    </row>
    <row r="121" spans="1:16" s="94" customFormat="1" hidden="1" outlineLevel="1" x14ac:dyDescent="0.35">
      <c r="B121" s="134" t="s">
        <v>141</v>
      </c>
      <c r="C121" s="135" t="s">
        <v>233</v>
      </c>
      <c r="D121" s="135"/>
      <c r="E121" s="135" t="s">
        <v>144</v>
      </c>
      <c r="F121" s="135"/>
      <c r="G121" s="135" t="s">
        <v>199</v>
      </c>
      <c r="H121" s="135"/>
      <c r="I121" s="251"/>
    </row>
    <row r="122" spans="1:16" s="94" customFormat="1" hidden="1" outlineLevel="1" x14ac:dyDescent="0.35">
      <c r="B122" s="134" t="s">
        <v>140</v>
      </c>
      <c r="C122" s="135" t="s">
        <v>234</v>
      </c>
      <c r="D122" s="135"/>
      <c r="E122" s="135" t="s">
        <v>189</v>
      </c>
      <c r="F122" s="135"/>
      <c r="G122" s="135" t="s">
        <v>200</v>
      </c>
      <c r="H122" s="135"/>
      <c r="I122" s="251"/>
    </row>
    <row r="123" spans="1:16" s="94" customFormat="1" hidden="1" outlineLevel="1" x14ac:dyDescent="0.35">
      <c r="B123" s="134" t="s">
        <v>179</v>
      </c>
      <c r="C123" s="135" t="s">
        <v>235</v>
      </c>
      <c r="D123" s="135"/>
      <c r="E123" s="135" t="s">
        <v>190</v>
      </c>
      <c r="F123" s="135"/>
      <c r="G123" s="135" t="s">
        <v>201</v>
      </c>
      <c r="H123" s="135"/>
      <c r="I123" s="251"/>
    </row>
    <row r="124" spans="1:16" s="94" customFormat="1" hidden="1" outlineLevel="1" x14ac:dyDescent="0.35">
      <c r="B124" s="134" t="s">
        <v>181</v>
      </c>
      <c r="C124" s="135" t="s">
        <v>236</v>
      </c>
      <c r="D124" s="135"/>
      <c r="E124" s="135" t="s">
        <v>191</v>
      </c>
      <c r="F124" s="135"/>
      <c r="G124" s="135" t="s">
        <v>146</v>
      </c>
      <c r="H124" s="135"/>
      <c r="I124" s="251"/>
    </row>
    <row r="125" spans="1:16" s="94" customFormat="1" hidden="1" outlineLevel="1" x14ac:dyDescent="0.35">
      <c r="B125" s="134" t="s">
        <v>183</v>
      </c>
      <c r="C125" s="135" t="s">
        <v>237</v>
      </c>
      <c r="D125" s="135"/>
      <c r="E125" s="135"/>
      <c r="F125" s="135"/>
      <c r="G125" s="135" t="s">
        <v>202</v>
      </c>
      <c r="H125" s="135"/>
      <c r="I125" s="251"/>
    </row>
    <row r="126" spans="1:16" s="94" customFormat="1" hidden="1" outlineLevel="1" x14ac:dyDescent="0.35">
      <c r="B126" s="134"/>
      <c r="C126" s="135"/>
      <c r="D126" s="135"/>
      <c r="E126" s="135"/>
      <c r="F126" s="135"/>
      <c r="G126" s="135" t="s">
        <v>203</v>
      </c>
      <c r="H126" s="135"/>
      <c r="I126" s="251"/>
    </row>
    <row r="127" spans="1:16" s="94" customFormat="1" hidden="1" outlineLevel="1" x14ac:dyDescent="0.35">
      <c r="B127" s="134"/>
      <c r="C127" s="135"/>
      <c r="D127" s="135"/>
      <c r="E127" s="135"/>
      <c r="F127" s="135"/>
      <c r="G127" s="135" t="s">
        <v>204</v>
      </c>
      <c r="H127" s="135"/>
      <c r="I127" s="251"/>
    </row>
    <row r="128" spans="1:16" s="94" customFormat="1" hidden="1" outlineLevel="1" x14ac:dyDescent="0.35">
      <c r="B128" s="134"/>
      <c r="C128" s="135"/>
      <c r="D128" s="135"/>
      <c r="E128" s="135"/>
      <c r="F128" s="135"/>
      <c r="G128" s="135" t="s">
        <v>205</v>
      </c>
      <c r="H128" s="135"/>
      <c r="I128" s="251"/>
    </row>
    <row r="129" spans="1:9" s="94" customFormat="1" hidden="1" outlineLevel="1" x14ac:dyDescent="0.35">
      <c r="B129" s="134"/>
      <c r="C129" s="135"/>
      <c r="D129" s="135"/>
      <c r="E129" s="135"/>
      <c r="F129" s="135"/>
      <c r="G129" s="135" t="s">
        <v>206</v>
      </c>
      <c r="H129" s="135"/>
      <c r="I129" s="251"/>
    </row>
    <row r="130" spans="1:9" s="94" customFormat="1" hidden="1" outlineLevel="1" x14ac:dyDescent="0.35">
      <c r="B130" s="134"/>
      <c r="C130" s="135"/>
      <c r="D130" s="135"/>
      <c r="E130" s="135"/>
      <c r="F130" s="135"/>
      <c r="G130" s="135" t="s">
        <v>207</v>
      </c>
      <c r="H130" s="135"/>
      <c r="I130" s="251"/>
    </row>
    <row r="131" spans="1:9" s="94" customFormat="1" hidden="1" outlineLevel="1" x14ac:dyDescent="0.35">
      <c r="B131" s="134"/>
      <c r="C131" s="135"/>
      <c r="D131" s="135"/>
      <c r="E131" s="135"/>
      <c r="F131" s="135"/>
      <c r="G131" s="135" t="s">
        <v>208</v>
      </c>
      <c r="H131" s="135"/>
      <c r="I131" s="251"/>
    </row>
    <row r="132" spans="1:9" s="94" customFormat="1" hidden="1" outlineLevel="1" x14ac:dyDescent="0.35">
      <c r="B132" s="134"/>
      <c r="C132" s="135"/>
      <c r="D132" s="135"/>
      <c r="E132" s="135"/>
      <c r="F132" s="135"/>
      <c r="G132" s="135" t="s">
        <v>212</v>
      </c>
      <c r="H132" s="135"/>
      <c r="I132" s="251"/>
    </row>
    <row r="133" spans="1:9" s="94" customFormat="1" hidden="1" outlineLevel="1" x14ac:dyDescent="0.35">
      <c r="B133" s="134"/>
      <c r="C133" s="135"/>
      <c r="D133" s="135"/>
      <c r="E133" s="135"/>
      <c r="F133" s="135"/>
      <c r="G133" s="135" t="s">
        <v>148</v>
      </c>
      <c r="H133" s="135"/>
      <c r="I133" s="251"/>
    </row>
    <row r="134" spans="1:9" s="94" customFormat="1" hidden="1" outlineLevel="1" x14ac:dyDescent="0.35">
      <c r="B134" s="134"/>
      <c r="C134" s="135"/>
      <c r="D134" s="135"/>
      <c r="E134" s="135"/>
      <c r="F134" s="135"/>
      <c r="G134" s="135" t="s">
        <v>214</v>
      </c>
      <c r="H134" s="135"/>
      <c r="I134" s="251"/>
    </row>
    <row r="135" spans="1:9" s="94" customFormat="1" hidden="1" outlineLevel="1" x14ac:dyDescent="0.35">
      <c r="B135" s="134"/>
      <c r="C135" s="135"/>
      <c r="D135" s="135"/>
      <c r="E135" s="135"/>
      <c r="F135" s="135"/>
      <c r="G135" s="135" t="s">
        <v>215</v>
      </c>
      <c r="H135" s="135"/>
      <c r="I135" s="251"/>
    </row>
    <row r="136" spans="1:9" s="94" customFormat="1" hidden="1" outlineLevel="1" x14ac:dyDescent="0.35">
      <c r="B136" s="134"/>
      <c r="C136" s="135"/>
      <c r="D136" s="135"/>
      <c r="E136" s="135"/>
      <c r="F136" s="135"/>
      <c r="G136" s="135" t="s">
        <v>216</v>
      </c>
      <c r="H136" s="135"/>
      <c r="I136" s="251"/>
    </row>
    <row r="137" spans="1:9" s="94" customFormat="1" ht="15" hidden="1" outlineLevel="1" thickBot="1" x14ac:dyDescent="0.4">
      <c r="B137" s="141"/>
      <c r="C137" s="142"/>
      <c r="D137" s="142"/>
      <c r="E137" s="142"/>
      <c r="F137" s="142"/>
      <c r="G137" s="142" t="s">
        <v>217</v>
      </c>
      <c r="H137" s="142"/>
      <c r="I137" s="252"/>
    </row>
    <row r="138" spans="1:9" s="94" customFormat="1" ht="21" collapsed="1" x14ac:dyDescent="0.5">
      <c r="A138" s="92" t="s">
        <v>118</v>
      </c>
      <c r="B138" s="93" t="s">
        <v>274</v>
      </c>
    </row>
    <row r="139" spans="1:9" ht="21" hidden="1" outlineLevel="1" x14ac:dyDescent="0.5">
      <c r="A139" s="7"/>
      <c r="B139" s="675"/>
      <c r="C139" s="676"/>
    </row>
    <row r="140" spans="1:9" hidden="1" outlineLevel="1" x14ac:dyDescent="0.35">
      <c r="A140" s="7"/>
      <c r="B140" s="677" t="s">
        <v>5701</v>
      </c>
      <c r="C140" s="678" t="s">
        <v>5695</v>
      </c>
    </row>
    <row r="141" spans="1:9" hidden="1" outlineLevel="1" x14ac:dyDescent="0.35">
      <c r="A141" s="7"/>
      <c r="B141" s="680" t="s">
        <v>193</v>
      </c>
      <c r="C141" s="679" t="s">
        <v>143</v>
      </c>
    </row>
    <row r="142" spans="1:9" hidden="1" outlineLevel="1" x14ac:dyDescent="0.35">
      <c r="A142" s="7"/>
      <c r="B142" s="680" t="s">
        <v>196</v>
      </c>
      <c r="C142" s="679" t="s">
        <v>186</v>
      </c>
    </row>
    <row r="143" spans="1:9" hidden="1" outlineLevel="1" x14ac:dyDescent="0.35">
      <c r="A143" s="7"/>
      <c r="B143" s="680" t="s">
        <v>197</v>
      </c>
      <c r="C143" s="679" t="s">
        <v>187</v>
      </c>
    </row>
    <row r="144" spans="1:9" hidden="1" outlineLevel="1" x14ac:dyDescent="0.35">
      <c r="A144" s="7"/>
      <c r="B144" s="680" t="s">
        <v>198</v>
      </c>
      <c r="C144" s="679" t="s">
        <v>188</v>
      </c>
    </row>
    <row r="145" spans="1:3" hidden="1" outlineLevel="1" x14ac:dyDescent="0.35">
      <c r="A145" s="7"/>
      <c r="B145" s="680" t="s">
        <v>199</v>
      </c>
      <c r="C145" s="679" t="s">
        <v>144</v>
      </c>
    </row>
    <row r="146" spans="1:3" hidden="1" outlineLevel="1" x14ac:dyDescent="0.35">
      <c r="A146" s="7"/>
      <c r="B146" s="680" t="s">
        <v>200</v>
      </c>
      <c r="C146" s="679" t="s">
        <v>189</v>
      </c>
    </row>
    <row r="147" spans="1:3" hidden="1" outlineLevel="1" x14ac:dyDescent="0.35">
      <c r="A147" s="7"/>
      <c r="B147" s="680" t="s">
        <v>201</v>
      </c>
      <c r="C147" s="679" t="s">
        <v>190</v>
      </c>
    </row>
    <row r="148" spans="1:3" hidden="1" outlineLevel="1" x14ac:dyDescent="0.35">
      <c r="A148" s="7"/>
      <c r="B148" s="680" t="s">
        <v>146</v>
      </c>
      <c r="C148" s="679" t="s">
        <v>191</v>
      </c>
    </row>
    <row r="149" spans="1:3" hidden="1" outlineLevel="1" x14ac:dyDescent="0.35">
      <c r="A149" s="7"/>
      <c r="B149" s="680" t="s">
        <v>202</v>
      </c>
      <c r="C149" s="101"/>
    </row>
    <row r="150" spans="1:3" hidden="1" outlineLevel="1" x14ac:dyDescent="0.35">
      <c r="A150" s="7"/>
      <c r="B150" s="680" t="s">
        <v>203</v>
      </c>
      <c r="C150" s="101"/>
    </row>
    <row r="151" spans="1:3" hidden="1" outlineLevel="1" x14ac:dyDescent="0.35">
      <c r="A151" s="7"/>
      <c r="B151" s="680" t="s">
        <v>204</v>
      </c>
      <c r="C151" s="101"/>
    </row>
    <row r="152" spans="1:3" hidden="1" outlineLevel="1" x14ac:dyDescent="0.35">
      <c r="A152" s="7"/>
      <c r="B152" s="680" t="s">
        <v>205</v>
      </c>
      <c r="C152" s="101"/>
    </row>
    <row r="153" spans="1:3" hidden="1" outlineLevel="1" x14ac:dyDescent="0.35">
      <c r="A153" s="7"/>
      <c r="B153" s="680" t="s">
        <v>206</v>
      </c>
      <c r="C153" s="101"/>
    </row>
    <row r="154" spans="1:3" hidden="1" outlineLevel="1" x14ac:dyDescent="0.35">
      <c r="A154" s="7"/>
      <c r="B154" s="680" t="s">
        <v>207</v>
      </c>
      <c r="C154" s="101"/>
    </row>
    <row r="155" spans="1:3" hidden="1" outlineLevel="1" x14ac:dyDescent="0.35">
      <c r="A155" s="7"/>
      <c r="B155" s="680" t="s">
        <v>208</v>
      </c>
      <c r="C155" s="101"/>
    </row>
    <row r="156" spans="1:3" hidden="1" outlineLevel="1" x14ac:dyDescent="0.35">
      <c r="A156" s="7"/>
      <c r="B156" s="680" t="s">
        <v>212</v>
      </c>
      <c r="C156" s="101"/>
    </row>
    <row r="157" spans="1:3" hidden="1" outlineLevel="1" x14ac:dyDescent="0.35">
      <c r="A157" s="7"/>
      <c r="B157" s="680" t="s">
        <v>148</v>
      </c>
      <c r="C157" s="101"/>
    </row>
    <row r="158" spans="1:3" hidden="1" outlineLevel="1" x14ac:dyDescent="0.35">
      <c r="A158" s="7"/>
      <c r="B158" s="680" t="s">
        <v>214</v>
      </c>
      <c r="C158" s="101"/>
    </row>
    <row r="159" spans="1:3" hidden="1" outlineLevel="1" x14ac:dyDescent="0.35">
      <c r="A159" s="7"/>
      <c r="B159" s="680" t="s">
        <v>215</v>
      </c>
      <c r="C159" s="101"/>
    </row>
    <row r="160" spans="1:3" hidden="1" outlineLevel="1" x14ac:dyDescent="0.35">
      <c r="A160" s="7"/>
      <c r="B160" s="680" t="s">
        <v>216</v>
      </c>
      <c r="C160" s="101"/>
    </row>
    <row r="161" spans="1:3" ht="15" hidden="1" outlineLevel="1" thickBot="1" x14ac:dyDescent="0.4">
      <c r="A161" s="7"/>
      <c r="B161" s="681" t="s">
        <v>217</v>
      </c>
      <c r="C161" s="166"/>
    </row>
    <row r="162" spans="1:3" collapsed="1" x14ac:dyDescent="0.35"/>
  </sheetData>
  <mergeCells count="87">
    <mergeCell ref="C27:E27"/>
    <mergeCell ref="G27:I27"/>
    <mergeCell ref="G34:I34"/>
    <mergeCell ref="C34:E34"/>
    <mergeCell ref="C47:E47"/>
    <mergeCell ref="G47:I47"/>
    <mergeCell ref="C36:C38"/>
    <mergeCell ref="G36:G38"/>
    <mergeCell ref="C40:C43"/>
    <mergeCell ref="G40:G43"/>
    <mergeCell ref="J115:N115"/>
    <mergeCell ref="K34:M34"/>
    <mergeCell ref="J114:N114"/>
    <mergeCell ref="J96:N96"/>
    <mergeCell ref="J97:N97"/>
    <mergeCell ref="J98:N98"/>
    <mergeCell ref="J99:N99"/>
    <mergeCell ref="J90:N90"/>
    <mergeCell ref="J91:N91"/>
    <mergeCell ref="J92:N92"/>
    <mergeCell ref="J93:N93"/>
    <mergeCell ref="J94:N94"/>
    <mergeCell ref="J85:N85"/>
    <mergeCell ref="J86:N86"/>
    <mergeCell ref="J100:N100"/>
    <mergeCell ref="J101:N101"/>
    <mergeCell ref="J102:N102"/>
    <mergeCell ref="J95:N95"/>
    <mergeCell ref="K47:M47"/>
    <mergeCell ref="J110:N110"/>
    <mergeCell ref="J111:N111"/>
    <mergeCell ref="J77:N77"/>
    <mergeCell ref="J78:N78"/>
    <mergeCell ref="J79:N79"/>
    <mergeCell ref="J88:N88"/>
    <mergeCell ref="J89:N89"/>
    <mergeCell ref="J80:N80"/>
    <mergeCell ref="J81:N81"/>
    <mergeCell ref="J82:N82"/>
    <mergeCell ref="J83:N83"/>
    <mergeCell ref="J84:N84"/>
    <mergeCell ref="J87:N87"/>
    <mergeCell ref="J112:N112"/>
    <mergeCell ref="J113:N113"/>
    <mergeCell ref="J106:N106"/>
    <mergeCell ref="J107:N107"/>
    <mergeCell ref="J108:N108"/>
    <mergeCell ref="J109:N109"/>
    <mergeCell ref="J72:N72"/>
    <mergeCell ref="J73:N73"/>
    <mergeCell ref="J74:N74"/>
    <mergeCell ref="J75:N75"/>
    <mergeCell ref="J76:N76"/>
    <mergeCell ref="J57:N57"/>
    <mergeCell ref="J58:N58"/>
    <mergeCell ref="I20:J20"/>
    <mergeCell ref="K22:M22"/>
    <mergeCell ref="K27:M27"/>
    <mergeCell ref="K36:K38"/>
    <mergeCell ref="K40:K43"/>
    <mergeCell ref="C21:E21"/>
    <mergeCell ref="G21:I21"/>
    <mergeCell ref="K21:M21"/>
    <mergeCell ref="C22:E22"/>
    <mergeCell ref="G22:I22"/>
    <mergeCell ref="O14:R14"/>
    <mergeCell ref="O5:R5"/>
    <mergeCell ref="O6:R6"/>
    <mergeCell ref="O7:R7"/>
    <mergeCell ref="O8:R8"/>
    <mergeCell ref="O9:R9"/>
    <mergeCell ref="J103:K103"/>
    <mergeCell ref="J104:K104"/>
    <mergeCell ref="J105:K105"/>
    <mergeCell ref="J59:K59"/>
    <mergeCell ref="J60:K60"/>
    <mergeCell ref="J61:K61"/>
    <mergeCell ref="J62:K62"/>
    <mergeCell ref="J63:K63"/>
    <mergeCell ref="J64:K64"/>
    <mergeCell ref="J65:K65"/>
    <mergeCell ref="J66:K66"/>
    <mergeCell ref="J67:K67"/>
    <mergeCell ref="J68:N68"/>
    <mergeCell ref="J69:N69"/>
    <mergeCell ref="J70:N70"/>
    <mergeCell ref="J71:N71"/>
  </mergeCells>
  <dataValidations count="8">
    <dataValidation type="list" allowBlank="1" showInputMessage="1" showErrorMessage="1" sqref="C51" xr:uid="{E413D348-7928-4DA8-A20D-599A42D4DBBF}">
      <formula1>INDIRECT($C$49)</formula1>
    </dataValidation>
    <dataValidation type="list" allowBlank="1" showInputMessage="1" showErrorMessage="1" sqref="G51 K51" xr:uid="{88DCA4DF-7014-4074-AC9A-625CCD8C107F}">
      <formula1>INDIRECT(G49)</formula1>
    </dataValidation>
    <dataValidation allowBlank="1" showInputMessage="1" showErrorMessage="1" sqref="K35:M35 D43:E43 C39 H43:I43 I37:I39 G39 K39 D38:E39 E37 L43:M43 H38:H39 L38:L39 M37:M39" xr:uid="{93F5F1F2-F43F-4DF7-8435-BAA13E92D2E0}"/>
    <dataValidation type="list" allowBlank="1" showInputMessage="1" showErrorMessage="1" sqref="C49 K49 G49" xr:uid="{0A4A8307-4203-457C-8385-CB24BDE0D876}">
      <formula1>$F$117:$F$118</formula1>
    </dataValidation>
    <dataValidation type="list" allowBlank="1" showInputMessage="1" showErrorMessage="1" sqref="C29:C30 G29:G30 K29:K30" xr:uid="{305CAD53-44A8-49C8-8C15-B212534E4932}">
      <formula1>$D$117:$D$119</formula1>
    </dataValidation>
    <dataValidation type="list" allowBlank="1" showInputMessage="1" showErrorMessage="1" sqref="G26 C26 K26" xr:uid="{3E43700A-A6F1-4D4B-8B30-C505841ADCE9}">
      <formula1>$C$117:$C$125</formula1>
    </dataValidation>
    <dataValidation type="list" allowBlank="1" showInputMessage="1" showErrorMessage="1" sqref="K24 C24 G24" xr:uid="{AB6445E3-1971-4A3E-9370-C64A00D33416}">
      <formula1>$B$117:$B$125</formula1>
    </dataValidation>
    <dataValidation type="list" allowBlank="1" showInputMessage="1" showErrorMessage="1" sqref="E36 I36 I40 E40 M36 M40" xr:uid="{F3245B4A-0E94-4C11-9DEF-4A6C9BEEF783}">
      <formula1>$E$117:$E$124</formula1>
    </dataValidation>
  </dataValidations>
  <pageMargins left="0.7" right="0.7" top="0.78740157499999996" bottom="0.78740157499999996" header="0.3" footer="0.3"/>
  <pageSetup paperSize="9" orientation="landscape" r:id="rId1"/>
  <drawing r:id="rId2"/>
  <tableParts count="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D5AA-4EC7-4B48-8F76-C66A424E3C2D}">
  <sheetPr>
    <tabColor rgb="FF006582"/>
    <pageSetUpPr autoPageBreaks="0"/>
  </sheetPr>
  <dimension ref="A1:P81"/>
  <sheetViews>
    <sheetView topLeftCell="A40" zoomScale="60" zoomScaleNormal="60" workbookViewId="0">
      <selection activeCell="B3" sqref="B3"/>
    </sheetView>
  </sheetViews>
  <sheetFormatPr baseColWidth="10" defaultColWidth="10.7265625" defaultRowHeight="14.5" outlineLevelRow="1" outlineLevelCol="1" x14ac:dyDescent="0.35"/>
  <cols>
    <col min="1" max="1" width="12.453125" style="1" customWidth="1"/>
    <col min="2" max="2" width="10.54296875" style="1" customWidth="1"/>
    <col min="3" max="3" width="17.1796875" style="1" customWidth="1"/>
    <col min="4" max="4" width="23.1796875" style="1" customWidth="1"/>
    <col min="5" max="5" width="24.7265625" style="1" customWidth="1"/>
    <col min="6" max="8" width="24.7265625" style="1" customWidth="1" outlineLevel="1"/>
    <col min="9" max="10" width="24.7265625" style="1" customWidth="1"/>
    <col min="11" max="12" width="16.54296875" style="1" customWidth="1"/>
    <col min="13" max="13" width="24.7265625" style="1" customWidth="1"/>
    <col min="14" max="14" width="16.54296875" style="1" customWidth="1"/>
    <col min="15" max="15" width="9.1796875" style="1" bestFit="1" customWidth="1"/>
    <col min="16" max="16" width="25.26953125" style="1" customWidth="1"/>
    <col min="17" max="16384" width="10.7265625" style="1"/>
  </cols>
  <sheetData>
    <row r="1" spans="1:15" ht="16" customHeight="1" x14ac:dyDescent="0.35"/>
    <row r="2" spans="1:15" ht="16" customHeight="1" thickBot="1" x14ac:dyDescent="0.4"/>
    <row r="3" spans="1:15" s="366" customFormat="1" ht="106" customHeight="1" x14ac:dyDescent="0.35">
      <c r="B3" s="127" t="s">
        <v>7277</v>
      </c>
      <c r="C3" s="374"/>
      <c r="D3" s="374"/>
      <c r="E3" s="374"/>
      <c r="F3" s="374"/>
      <c r="G3" s="374"/>
      <c r="H3" s="374"/>
      <c r="I3" s="374"/>
      <c r="J3" s="376"/>
    </row>
    <row r="4" spans="1:15" ht="5.25" customHeight="1" x14ac:dyDescent="0.65">
      <c r="B4" s="290"/>
      <c r="C4" s="168"/>
      <c r="D4" s="168"/>
      <c r="E4" s="168"/>
      <c r="F4" s="168"/>
      <c r="G4" s="168"/>
      <c r="H4" s="168"/>
      <c r="I4" s="168"/>
      <c r="J4" s="377"/>
    </row>
    <row r="5" spans="1:15" ht="20.149999999999999" customHeight="1" x14ac:dyDescent="0.55000000000000004">
      <c r="B5" s="235" t="s">
        <v>3554</v>
      </c>
      <c r="C5" s="260"/>
      <c r="D5" s="260"/>
      <c r="E5" s="260"/>
      <c r="F5" s="260"/>
      <c r="G5" s="260"/>
      <c r="H5" s="260"/>
      <c r="I5" s="260"/>
      <c r="J5" s="396"/>
      <c r="L5" s="1095"/>
      <c r="M5" s="1095"/>
      <c r="N5" s="1095"/>
      <c r="O5" s="1095"/>
    </row>
    <row r="6" spans="1:15" ht="16.149999999999999" customHeight="1" outlineLevel="1" x14ac:dyDescent="0.35">
      <c r="B6" s="134"/>
      <c r="C6" s="135"/>
      <c r="D6" s="135"/>
      <c r="E6" s="135"/>
      <c r="F6" s="135"/>
      <c r="G6" s="135"/>
      <c r="H6" s="135"/>
      <c r="I6" s="135"/>
      <c r="J6" s="251"/>
      <c r="L6" s="1096"/>
      <c r="M6" s="1096"/>
      <c r="N6" s="1096"/>
      <c r="O6" s="1096"/>
    </row>
    <row r="7" spans="1:15" ht="16.149999999999999" customHeight="1" outlineLevel="1" x14ac:dyDescent="0.35">
      <c r="B7" s="398"/>
      <c r="C7" s="264" t="s">
        <v>124</v>
      </c>
      <c r="D7" s="264" t="s">
        <v>5707</v>
      </c>
      <c r="E7" s="135"/>
      <c r="F7" s="135"/>
      <c r="G7" s="135"/>
      <c r="H7" s="135"/>
      <c r="I7" s="135"/>
      <c r="J7" s="251"/>
      <c r="L7" s="1096"/>
      <c r="M7" s="1096"/>
      <c r="N7" s="1096"/>
      <c r="O7" s="1096"/>
    </row>
    <row r="8" spans="1:15" ht="16.149999999999999" customHeight="1" outlineLevel="1" x14ac:dyDescent="0.65">
      <c r="B8" s="398"/>
      <c r="C8" s="399"/>
      <c r="D8" s="264" t="s">
        <v>5708</v>
      </c>
      <c r="E8" s="135"/>
      <c r="F8" s="135"/>
      <c r="G8" s="135"/>
      <c r="H8" s="135"/>
      <c r="I8" s="135"/>
      <c r="J8" s="251"/>
      <c r="L8" s="1096"/>
      <c r="M8" s="1096"/>
      <c r="N8" s="1096"/>
      <c r="O8" s="1096"/>
    </row>
    <row r="9" spans="1:15" ht="16.149999999999999" customHeight="1" outlineLevel="1" x14ac:dyDescent="0.65">
      <c r="B9" s="398"/>
      <c r="C9" s="399"/>
      <c r="D9" s="264" t="s">
        <v>5709</v>
      </c>
      <c r="E9" s="135"/>
      <c r="F9" s="135"/>
      <c r="G9" s="135"/>
      <c r="H9" s="135"/>
      <c r="I9" s="135"/>
      <c r="J9" s="251"/>
      <c r="L9" s="61"/>
      <c r="M9" s="61"/>
      <c r="N9" s="61"/>
      <c r="O9" s="61"/>
    </row>
    <row r="10" spans="1:15" ht="16.149999999999999" customHeight="1" outlineLevel="1" x14ac:dyDescent="0.35">
      <c r="B10" s="398"/>
      <c r="C10" s="264" t="s">
        <v>126</v>
      </c>
      <c r="D10" s="264" t="s">
        <v>5710</v>
      </c>
      <c r="E10" s="135"/>
      <c r="F10" s="135"/>
      <c r="G10" s="135"/>
      <c r="H10" s="135"/>
      <c r="I10" s="135"/>
      <c r="J10" s="251"/>
      <c r="L10" s="1096"/>
      <c r="M10" s="1096"/>
      <c r="N10" s="1096"/>
      <c r="O10" s="1096"/>
    </row>
    <row r="11" spans="1:15" ht="16.149999999999999" customHeight="1" outlineLevel="1" x14ac:dyDescent="0.35">
      <c r="B11" s="398"/>
      <c r="C11" s="135"/>
      <c r="D11" s="265"/>
      <c r="E11" s="264"/>
      <c r="F11" s="135"/>
      <c r="G11" s="135"/>
      <c r="H11" s="135"/>
      <c r="I11" s="135"/>
      <c r="J11" s="251"/>
      <c r="L11" s="1096"/>
      <c r="M11" s="1096"/>
      <c r="N11" s="1096"/>
      <c r="O11" s="1096"/>
    </row>
    <row r="12" spans="1:15" ht="32.65" customHeight="1" outlineLevel="1" x14ac:dyDescent="0.35">
      <c r="B12" s="398"/>
      <c r="C12" s="135"/>
      <c r="D12" s="265"/>
      <c r="E12" s="264"/>
      <c r="F12" s="135"/>
      <c r="G12" s="135"/>
      <c r="H12" s="135"/>
      <c r="I12" s="135"/>
      <c r="J12" s="251"/>
      <c r="N12" s="29"/>
    </row>
    <row r="13" spans="1:15" ht="32.65" customHeight="1" thickBot="1" x14ac:dyDescent="0.9">
      <c r="B13" s="266"/>
      <c r="C13" s="219"/>
      <c r="D13" s="219"/>
      <c r="E13" s="219"/>
      <c r="F13" s="219"/>
      <c r="G13" s="219"/>
      <c r="H13" s="219"/>
      <c r="I13" s="220" t="s">
        <v>5711</v>
      </c>
      <c r="J13" s="229">
        <f>SUM(25:25)+SUM(50:50)</f>
        <v>0</v>
      </c>
    </row>
    <row r="14" spans="1:15" ht="16.149999999999999" customHeight="1" x14ac:dyDescent="0.35">
      <c r="N14" s="2"/>
    </row>
    <row r="15" spans="1:15" s="94" customFormat="1" ht="24" thickBot="1" x14ac:dyDescent="0.6">
      <c r="A15" s="92"/>
      <c r="B15" s="96" t="s">
        <v>135</v>
      </c>
    </row>
    <row r="16" spans="1:15" s="94" customFormat="1" ht="23.5" x14ac:dyDescent="0.55000000000000004">
      <c r="B16" s="661" t="s">
        <v>3564</v>
      </c>
      <c r="C16" s="669"/>
      <c r="D16" s="295"/>
      <c r="E16" s="667"/>
      <c r="F16" s="667"/>
      <c r="G16" s="667"/>
      <c r="H16" s="667"/>
      <c r="I16" s="667"/>
      <c r="J16" s="668"/>
    </row>
    <row r="17" spans="2:16" s="94" customFormat="1" x14ac:dyDescent="0.35">
      <c r="B17" s="670"/>
      <c r="C17" s="662"/>
      <c r="D17" s="662"/>
      <c r="E17" s="673" t="s">
        <v>5712</v>
      </c>
      <c r="F17" s="673" t="s">
        <v>5713</v>
      </c>
      <c r="G17" s="673" t="s">
        <v>5714</v>
      </c>
      <c r="H17" s="673" t="s">
        <v>5715</v>
      </c>
      <c r="I17" s="673" t="s">
        <v>5716</v>
      </c>
      <c r="J17" s="674" t="s">
        <v>5717</v>
      </c>
    </row>
    <row r="18" spans="2:16" s="94" customFormat="1" ht="14.25" customHeight="1" x14ac:dyDescent="0.35">
      <c r="B18" s="1122"/>
      <c r="C18" s="1123"/>
      <c r="D18" s="136" t="s">
        <v>3567</v>
      </c>
      <c r="E18" s="633"/>
      <c r="F18" s="634"/>
      <c r="G18" s="634"/>
      <c r="H18" s="634"/>
      <c r="I18" s="634"/>
      <c r="J18" s="650"/>
    </row>
    <row r="19" spans="2:16" s="94" customFormat="1" x14ac:dyDescent="0.35">
      <c r="B19" s="1122"/>
      <c r="C19" s="1123"/>
      <c r="D19" s="490" t="s">
        <v>3568</v>
      </c>
      <c r="E19" s="635"/>
      <c r="F19" s="636"/>
      <c r="G19" s="636"/>
      <c r="H19" s="636"/>
      <c r="I19" s="636"/>
      <c r="J19" s="651"/>
      <c r="P19" s="581"/>
    </row>
    <row r="20" spans="2:16" s="94" customFormat="1" ht="16.5" x14ac:dyDescent="0.45">
      <c r="B20" s="134"/>
      <c r="C20" s="135"/>
      <c r="D20" s="447" t="s">
        <v>3571</v>
      </c>
      <c r="E20" s="637" t="str">
        <f t="shared" ref="E20:J20" si="0">IFERROR(VLOOKUP(E19,$C$66:$D$69,2,0)*E18,"0")</f>
        <v>0</v>
      </c>
      <c r="F20" s="638" t="str">
        <f t="shared" si="0"/>
        <v>0</v>
      </c>
      <c r="G20" s="638" t="str">
        <f t="shared" si="0"/>
        <v>0</v>
      </c>
      <c r="H20" s="638" t="str">
        <f t="shared" si="0"/>
        <v>0</v>
      </c>
      <c r="I20" s="638" t="str">
        <f t="shared" si="0"/>
        <v>0</v>
      </c>
      <c r="J20" s="652" t="str">
        <f t="shared" si="0"/>
        <v>0</v>
      </c>
      <c r="M20" s="449"/>
    </row>
    <row r="21" spans="2:16" s="94" customFormat="1" ht="14.5" customHeight="1" x14ac:dyDescent="0.35">
      <c r="B21" s="134"/>
      <c r="C21" s="135"/>
      <c r="D21" s="447"/>
      <c r="E21" s="653"/>
      <c r="F21" s="653"/>
      <c r="G21" s="653"/>
      <c r="H21" s="653"/>
      <c r="I21" s="653"/>
      <c r="J21" s="654"/>
      <c r="M21" s="449"/>
    </row>
    <row r="22" spans="2:16" s="94" customFormat="1" outlineLevel="1" x14ac:dyDescent="0.35">
      <c r="B22" s="1122"/>
      <c r="C22" s="1123"/>
      <c r="D22" s="136" t="s">
        <v>3567</v>
      </c>
      <c r="E22" s="633"/>
      <c r="F22" s="634"/>
      <c r="G22" s="634"/>
      <c r="H22" s="634"/>
      <c r="I22" s="634"/>
      <c r="J22" s="650"/>
      <c r="M22" s="449"/>
    </row>
    <row r="23" spans="2:16" s="94" customFormat="1" outlineLevel="1" x14ac:dyDescent="0.35">
      <c r="B23" s="1122"/>
      <c r="C23" s="1123"/>
      <c r="D23" s="490" t="s">
        <v>3568</v>
      </c>
      <c r="E23" s="635"/>
      <c r="F23" s="636"/>
      <c r="G23" s="636"/>
      <c r="H23" s="636"/>
      <c r="I23" s="636"/>
      <c r="J23" s="651"/>
      <c r="M23" s="449"/>
    </row>
    <row r="24" spans="2:16" s="94" customFormat="1" ht="16.5" outlineLevel="1" x14ac:dyDescent="0.45">
      <c r="B24" s="671"/>
      <c r="C24" s="663"/>
      <c r="D24" s="664" t="s">
        <v>3571</v>
      </c>
      <c r="E24" s="665" t="str">
        <f t="shared" ref="E24:J24" si="1">IFERROR(VLOOKUP(E23,$C$66:$D$69,2,0)*E22,"0")</f>
        <v>0</v>
      </c>
      <c r="F24" s="666" t="str">
        <f t="shared" si="1"/>
        <v>0</v>
      </c>
      <c r="G24" s="666" t="str">
        <f t="shared" si="1"/>
        <v>0</v>
      </c>
      <c r="H24" s="666" t="str">
        <f t="shared" si="1"/>
        <v>0</v>
      </c>
      <c r="I24" s="666" t="str">
        <f t="shared" si="1"/>
        <v>0</v>
      </c>
      <c r="J24" s="672" t="str">
        <f t="shared" si="1"/>
        <v>0</v>
      </c>
      <c r="M24" s="449"/>
    </row>
    <row r="25" spans="2:16" s="640" customFormat="1" ht="21" thickBot="1" x14ac:dyDescent="0.6">
      <c r="B25" s="656"/>
      <c r="C25" s="657"/>
      <c r="D25" s="658" t="s">
        <v>3572</v>
      </c>
      <c r="E25" s="659">
        <f t="shared" ref="E25:J25" si="2">(E20+E24)/1000</f>
        <v>0</v>
      </c>
      <c r="F25" s="659">
        <f t="shared" si="2"/>
        <v>0</v>
      </c>
      <c r="G25" s="659">
        <f t="shared" si="2"/>
        <v>0</v>
      </c>
      <c r="H25" s="659">
        <f t="shared" si="2"/>
        <v>0</v>
      </c>
      <c r="I25" s="659">
        <f t="shared" si="2"/>
        <v>0</v>
      </c>
      <c r="J25" s="660">
        <f t="shared" si="2"/>
        <v>0</v>
      </c>
    </row>
    <row r="26" spans="2:16" s="640" customFormat="1" ht="14.5" customHeight="1" thickBot="1" x14ac:dyDescent="0.5">
      <c r="D26" s="641"/>
      <c r="E26" s="642"/>
      <c r="F26" s="642"/>
      <c r="G26" s="642"/>
      <c r="H26" s="642"/>
      <c r="I26" s="642"/>
      <c r="J26" s="642"/>
    </row>
    <row r="27" spans="2:16" s="94" customFormat="1" ht="23.5" x14ac:dyDescent="0.55000000000000004">
      <c r="B27" s="661" t="s">
        <v>3573</v>
      </c>
      <c r="C27" s="295"/>
      <c r="D27" s="295"/>
      <c r="E27" s="645"/>
      <c r="F27" s="645"/>
      <c r="G27" s="645"/>
      <c r="H27" s="645"/>
      <c r="I27" s="645"/>
      <c r="J27" s="646"/>
    </row>
    <row r="28" spans="2:16" s="94" customFormat="1" x14ac:dyDescent="0.35">
      <c r="B28" s="670"/>
      <c r="C28" s="662"/>
      <c r="D28" s="662"/>
      <c r="E28" s="673" t="s">
        <v>5718</v>
      </c>
      <c r="F28" s="673" t="s">
        <v>5719</v>
      </c>
      <c r="G28" s="673" t="s">
        <v>5720</v>
      </c>
      <c r="H28" s="673" t="s">
        <v>5721</v>
      </c>
      <c r="I28" s="673" t="s">
        <v>5722</v>
      </c>
      <c r="J28" s="674" t="s">
        <v>5723</v>
      </c>
    </row>
    <row r="29" spans="2:16" s="94" customFormat="1" x14ac:dyDescent="0.35">
      <c r="B29" s="134"/>
      <c r="C29" s="135"/>
      <c r="D29" s="136" t="s">
        <v>3576</v>
      </c>
      <c r="E29" s="643"/>
      <c r="F29" s="644"/>
      <c r="G29" s="644"/>
      <c r="H29" s="644"/>
      <c r="I29" s="644"/>
      <c r="J29" s="647"/>
    </row>
    <row r="30" spans="2:16" s="94" customFormat="1" ht="14.5" customHeight="1" outlineLevel="1" x14ac:dyDescent="0.55000000000000004">
      <c r="B30" s="648"/>
      <c r="C30" s="649"/>
      <c r="D30" s="135"/>
      <c r="E30" s="490"/>
      <c r="F30" s="490"/>
      <c r="G30" s="490"/>
      <c r="H30" s="490"/>
      <c r="I30" s="490"/>
      <c r="J30" s="517"/>
    </row>
    <row r="31" spans="2:16" s="94" customFormat="1" ht="14.25" customHeight="1" outlineLevel="1" x14ac:dyDescent="0.35">
      <c r="B31" s="1122"/>
      <c r="C31" s="1123"/>
      <c r="D31" s="136" t="s">
        <v>3567</v>
      </c>
      <c r="E31" s="633"/>
      <c r="F31" s="634"/>
      <c r="G31" s="634"/>
      <c r="H31" s="634"/>
      <c r="I31" s="634"/>
      <c r="J31" s="650"/>
    </row>
    <row r="32" spans="2:16" s="94" customFormat="1" outlineLevel="1" x14ac:dyDescent="0.35">
      <c r="B32" s="1122"/>
      <c r="C32" s="1123"/>
      <c r="D32" s="490" t="s">
        <v>3568</v>
      </c>
      <c r="E32" s="635"/>
      <c r="F32" s="636"/>
      <c r="G32" s="636"/>
      <c r="H32" s="636"/>
      <c r="I32" s="636"/>
      <c r="J32" s="651"/>
      <c r="P32" s="581"/>
    </row>
    <row r="33" spans="2:16" s="94" customFormat="1" ht="16.5" outlineLevel="1" x14ac:dyDescent="0.45">
      <c r="B33" s="134"/>
      <c r="C33" s="135"/>
      <c r="D33" s="447" t="s">
        <v>3571</v>
      </c>
      <c r="E33" s="637">
        <f t="shared" ref="E33:J33" si="3">IFERROR(VLOOKUP(E32,$C$54:$D$63,2,0)*E31*E$29,0)</f>
        <v>0</v>
      </c>
      <c r="F33" s="638">
        <f t="shared" si="3"/>
        <v>0</v>
      </c>
      <c r="G33" s="638">
        <f t="shared" si="3"/>
        <v>0</v>
      </c>
      <c r="H33" s="638">
        <f t="shared" si="3"/>
        <v>0</v>
      </c>
      <c r="I33" s="638">
        <f t="shared" si="3"/>
        <v>0</v>
      </c>
      <c r="J33" s="652">
        <f t="shared" si="3"/>
        <v>0</v>
      </c>
      <c r="M33" s="449"/>
    </row>
    <row r="34" spans="2:16" s="94" customFormat="1" outlineLevel="1" x14ac:dyDescent="0.35">
      <c r="B34" s="134"/>
      <c r="C34" s="135"/>
      <c r="D34" s="447"/>
      <c r="E34" s="653"/>
      <c r="F34" s="653"/>
      <c r="G34" s="653"/>
      <c r="H34" s="653"/>
      <c r="I34" s="653"/>
      <c r="J34" s="654"/>
      <c r="M34" s="449"/>
    </row>
    <row r="35" spans="2:16" s="94" customFormat="1" ht="14.25" customHeight="1" outlineLevel="1" x14ac:dyDescent="0.35">
      <c r="B35" s="1122"/>
      <c r="C35" s="1123"/>
      <c r="D35" s="136" t="s">
        <v>3567</v>
      </c>
      <c r="E35" s="633"/>
      <c r="F35" s="634"/>
      <c r="G35" s="634"/>
      <c r="H35" s="634"/>
      <c r="I35" s="634"/>
      <c r="J35" s="650"/>
    </row>
    <row r="36" spans="2:16" s="94" customFormat="1" outlineLevel="1" x14ac:dyDescent="0.35">
      <c r="B36" s="1122"/>
      <c r="C36" s="1123"/>
      <c r="D36" s="490" t="s">
        <v>3568</v>
      </c>
      <c r="E36" s="635"/>
      <c r="F36" s="636"/>
      <c r="G36" s="636"/>
      <c r="H36" s="636"/>
      <c r="I36" s="636"/>
      <c r="J36" s="651"/>
      <c r="P36" s="581"/>
    </row>
    <row r="37" spans="2:16" s="94" customFormat="1" ht="16.5" outlineLevel="1" x14ac:dyDescent="0.45">
      <c r="B37" s="134"/>
      <c r="C37" s="135"/>
      <c r="D37" s="447" t="s">
        <v>3571</v>
      </c>
      <c r="E37" s="637">
        <f t="shared" ref="E37:J37" si="4">IFERROR(VLOOKUP(E36,$C$54:$D$63,2,0)*E35*E$29,0)</f>
        <v>0</v>
      </c>
      <c r="F37" s="638">
        <f t="shared" si="4"/>
        <v>0</v>
      </c>
      <c r="G37" s="638">
        <f t="shared" si="4"/>
        <v>0</v>
      </c>
      <c r="H37" s="638">
        <f t="shared" si="4"/>
        <v>0</v>
      </c>
      <c r="I37" s="638">
        <f t="shared" si="4"/>
        <v>0</v>
      </c>
      <c r="J37" s="652">
        <f t="shared" si="4"/>
        <v>0</v>
      </c>
      <c r="M37" s="449"/>
    </row>
    <row r="38" spans="2:16" s="94" customFormat="1" outlineLevel="1" x14ac:dyDescent="0.35">
      <c r="B38" s="134"/>
      <c r="C38" s="135"/>
      <c r="D38" s="447"/>
      <c r="E38" s="653"/>
      <c r="F38" s="653"/>
      <c r="G38" s="653"/>
      <c r="H38" s="653"/>
      <c r="I38" s="653"/>
      <c r="J38" s="654"/>
      <c r="M38" s="449"/>
    </row>
    <row r="39" spans="2:16" s="94" customFormat="1" ht="14.25" customHeight="1" outlineLevel="1" x14ac:dyDescent="0.35">
      <c r="B39" s="1122"/>
      <c r="C39" s="1123"/>
      <c r="D39" s="136" t="s">
        <v>3567</v>
      </c>
      <c r="E39" s="633"/>
      <c r="F39" s="633"/>
      <c r="G39" s="633"/>
      <c r="H39" s="633"/>
      <c r="I39" s="633"/>
      <c r="J39" s="655"/>
    </row>
    <row r="40" spans="2:16" s="94" customFormat="1" outlineLevel="1" x14ac:dyDescent="0.35">
      <c r="B40" s="1122"/>
      <c r="C40" s="1123"/>
      <c r="D40" s="490" t="s">
        <v>3568</v>
      </c>
      <c r="E40" s="635"/>
      <c r="F40" s="636"/>
      <c r="G40" s="636"/>
      <c r="H40" s="636"/>
      <c r="I40" s="636"/>
      <c r="J40" s="651"/>
      <c r="P40" s="581"/>
    </row>
    <row r="41" spans="2:16" s="94" customFormat="1" ht="16.5" outlineLevel="1" x14ac:dyDescent="0.45">
      <c r="B41" s="134"/>
      <c r="C41" s="135"/>
      <c r="D41" s="447" t="s">
        <v>3571</v>
      </c>
      <c r="E41" s="637">
        <f t="shared" ref="E41:J41" si="5">IFERROR(VLOOKUP(E40,$C$54:$D$63,2,0)*E39*E$29,0)</f>
        <v>0</v>
      </c>
      <c r="F41" s="638">
        <f t="shared" si="5"/>
        <v>0</v>
      </c>
      <c r="G41" s="638">
        <f t="shared" si="5"/>
        <v>0</v>
      </c>
      <c r="H41" s="638">
        <f t="shared" si="5"/>
        <v>0</v>
      </c>
      <c r="I41" s="638">
        <f t="shared" si="5"/>
        <v>0</v>
      </c>
      <c r="J41" s="652">
        <f t="shared" si="5"/>
        <v>0</v>
      </c>
      <c r="M41" s="449"/>
    </row>
    <row r="42" spans="2:16" s="94" customFormat="1" x14ac:dyDescent="0.35">
      <c r="B42" s="134"/>
      <c r="C42" s="135"/>
      <c r="D42" s="447"/>
      <c r="E42" s="653"/>
      <c r="F42" s="653"/>
      <c r="G42" s="653"/>
      <c r="H42" s="653"/>
      <c r="I42" s="653"/>
      <c r="J42" s="654"/>
      <c r="M42" s="449"/>
    </row>
    <row r="43" spans="2:16" s="94" customFormat="1" ht="14.25" customHeight="1" x14ac:dyDescent="0.35">
      <c r="B43" s="1122"/>
      <c r="C43" s="1123"/>
      <c r="D43" s="136" t="s">
        <v>3567</v>
      </c>
      <c r="E43" s="633"/>
      <c r="F43" s="633"/>
      <c r="G43" s="633"/>
      <c r="H43" s="633"/>
      <c r="I43" s="633"/>
      <c r="J43" s="655"/>
    </row>
    <row r="44" spans="2:16" s="94" customFormat="1" x14ac:dyDescent="0.35">
      <c r="B44" s="1122"/>
      <c r="C44" s="1123"/>
      <c r="D44" s="490" t="s">
        <v>3568</v>
      </c>
      <c r="E44" s="635"/>
      <c r="F44" s="636"/>
      <c r="G44" s="636"/>
      <c r="H44" s="636"/>
      <c r="I44" s="636"/>
      <c r="J44" s="651"/>
      <c r="P44" s="581"/>
    </row>
    <row r="45" spans="2:16" s="94" customFormat="1" ht="16.5" x14ac:dyDescent="0.45">
      <c r="B45" s="134"/>
      <c r="C45" s="135"/>
      <c r="D45" s="447" t="s">
        <v>3571</v>
      </c>
      <c r="E45" s="637">
        <f t="shared" ref="E45:J45" si="6">IFERROR(VLOOKUP(E44,$C$54:$D$63,2,0)*E43*E$29,0)</f>
        <v>0</v>
      </c>
      <c r="F45" s="638">
        <f t="shared" si="6"/>
        <v>0</v>
      </c>
      <c r="G45" s="638">
        <f t="shared" si="6"/>
        <v>0</v>
      </c>
      <c r="H45" s="638">
        <f t="shared" si="6"/>
        <v>0</v>
      </c>
      <c r="I45" s="638">
        <f t="shared" si="6"/>
        <v>0</v>
      </c>
      <c r="J45" s="652">
        <f t="shared" si="6"/>
        <v>0</v>
      </c>
      <c r="M45" s="449"/>
    </row>
    <row r="46" spans="2:16" s="94" customFormat="1" x14ac:dyDescent="0.35">
      <c r="B46" s="134"/>
      <c r="C46" s="135"/>
      <c r="D46" s="447"/>
      <c r="E46" s="653"/>
      <c r="F46" s="653"/>
      <c r="G46" s="653"/>
      <c r="H46" s="653"/>
      <c r="I46" s="653"/>
      <c r="J46" s="654"/>
      <c r="M46" s="449"/>
    </row>
    <row r="47" spans="2:16" s="94" customFormat="1" ht="14.25" customHeight="1" outlineLevel="1" x14ac:dyDescent="0.35">
      <c r="B47" s="1122"/>
      <c r="C47" s="1123"/>
      <c r="D47" s="136" t="s">
        <v>3567</v>
      </c>
      <c r="E47" s="633"/>
      <c r="F47" s="633"/>
      <c r="G47" s="633"/>
      <c r="H47" s="633"/>
      <c r="I47" s="633"/>
      <c r="J47" s="655"/>
    </row>
    <row r="48" spans="2:16" s="94" customFormat="1" outlineLevel="1" x14ac:dyDescent="0.35">
      <c r="B48" s="1122"/>
      <c r="C48" s="1123"/>
      <c r="D48" s="490" t="s">
        <v>3568</v>
      </c>
      <c r="E48" s="635"/>
      <c r="F48" s="636"/>
      <c r="G48" s="636"/>
      <c r="H48" s="636"/>
      <c r="I48" s="636"/>
      <c r="J48" s="651"/>
      <c r="P48" s="581"/>
    </row>
    <row r="49" spans="1:13" s="94" customFormat="1" ht="16.5" outlineLevel="1" x14ac:dyDescent="0.45">
      <c r="B49" s="671"/>
      <c r="C49" s="663"/>
      <c r="D49" s="664" t="s">
        <v>3571</v>
      </c>
      <c r="E49" s="665">
        <f t="shared" ref="E49:J49" si="7">IFERROR(VLOOKUP(E48,$C$54:$D$63,2,0)*E47*E$29,0)</f>
        <v>0</v>
      </c>
      <c r="F49" s="666">
        <f t="shared" si="7"/>
        <v>0</v>
      </c>
      <c r="G49" s="666">
        <f t="shared" si="7"/>
        <v>0</v>
      </c>
      <c r="H49" s="666">
        <f t="shared" si="7"/>
        <v>0</v>
      </c>
      <c r="I49" s="666">
        <f t="shared" si="7"/>
        <v>0</v>
      </c>
      <c r="J49" s="672">
        <f t="shared" si="7"/>
        <v>0</v>
      </c>
      <c r="M49" s="449"/>
    </row>
    <row r="50" spans="1:13" s="640" customFormat="1" ht="21" thickBot="1" x14ac:dyDescent="0.6">
      <c r="B50" s="656"/>
      <c r="C50" s="657"/>
      <c r="D50" s="658" t="s">
        <v>3572</v>
      </c>
      <c r="E50" s="659">
        <f t="shared" ref="E50:J50" si="8">(E33+E37+E41+E45+E49)/1000</f>
        <v>0</v>
      </c>
      <c r="F50" s="659">
        <f t="shared" si="8"/>
        <v>0</v>
      </c>
      <c r="G50" s="659">
        <f t="shared" si="8"/>
        <v>0</v>
      </c>
      <c r="H50" s="659">
        <f t="shared" si="8"/>
        <v>0</v>
      </c>
      <c r="I50" s="659">
        <f t="shared" si="8"/>
        <v>0</v>
      </c>
      <c r="J50" s="660">
        <f t="shared" si="8"/>
        <v>0</v>
      </c>
    </row>
    <row r="51" spans="1:13" s="13" customFormat="1" ht="18.5" x14ac:dyDescent="0.45"/>
    <row r="52" spans="1:13" s="94" customFormat="1" ht="21.5" thickBot="1" x14ac:dyDescent="0.55000000000000004">
      <c r="A52" s="92" t="s">
        <v>118</v>
      </c>
      <c r="B52" s="93" t="s">
        <v>158</v>
      </c>
    </row>
    <row r="53" spans="1:13" s="256" customFormat="1" outlineLevel="1" x14ac:dyDescent="0.35">
      <c r="B53" s="324" t="s">
        <v>3568</v>
      </c>
      <c r="C53" s="571" t="s">
        <v>3580</v>
      </c>
      <c r="D53" s="530" t="s">
        <v>3581</v>
      </c>
      <c r="E53" s="530" t="s">
        <v>53</v>
      </c>
      <c r="F53" s="530" t="s">
        <v>3582</v>
      </c>
      <c r="G53" s="118" t="s">
        <v>3583</v>
      </c>
      <c r="H53" s="530" t="s">
        <v>3582</v>
      </c>
      <c r="I53" s="1124" t="s">
        <v>3583</v>
      </c>
      <c r="J53" s="1124"/>
      <c r="K53" s="1124"/>
      <c r="L53" s="1125"/>
    </row>
    <row r="54" spans="1:13" s="94" customFormat="1" outlineLevel="1" x14ac:dyDescent="0.35">
      <c r="B54" s="134" t="s">
        <v>3584</v>
      </c>
      <c r="C54" s="135" t="s">
        <v>3577</v>
      </c>
      <c r="D54" s="135">
        <f>(F54+H54)/1000</f>
        <v>3.4699751087802258E-5</v>
      </c>
      <c r="E54" s="136" t="s">
        <v>3585</v>
      </c>
      <c r="F54" s="135">
        <v>2.7788071140939598E-2</v>
      </c>
      <c r="G54" s="135" t="s">
        <v>3586</v>
      </c>
      <c r="H54" s="135">
        <v>6.911679946862659E-3</v>
      </c>
      <c r="I54" s="135" t="s">
        <v>3587</v>
      </c>
      <c r="J54" s="135"/>
      <c r="K54" s="135"/>
      <c r="L54" s="251"/>
    </row>
    <row r="55" spans="1:13" s="94" customFormat="1" outlineLevel="1" x14ac:dyDescent="0.35">
      <c r="B55" s="134" t="s">
        <v>3588</v>
      </c>
      <c r="C55" s="135" t="s">
        <v>3578</v>
      </c>
      <c r="D55" s="135">
        <f t="shared" ref="D55:D63" si="9">(F55+H55)/1000</f>
        <v>1.9773142595485545E-5</v>
      </c>
      <c r="E55" s="136" t="s">
        <v>3585</v>
      </c>
      <c r="F55" s="135">
        <v>1.6118569798657719E-2</v>
      </c>
      <c r="G55" s="135" t="s">
        <v>3589</v>
      </c>
      <c r="H55" s="135">
        <v>3.6545727968278255E-3</v>
      </c>
      <c r="I55" s="135" t="s">
        <v>3590</v>
      </c>
      <c r="J55" s="135"/>
      <c r="K55" s="135"/>
      <c r="L55" s="251"/>
    </row>
    <row r="56" spans="1:13" s="94" customFormat="1" outlineLevel="1" x14ac:dyDescent="0.35">
      <c r="B56" s="134" t="s">
        <v>3588</v>
      </c>
      <c r="C56" s="135" t="s">
        <v>3591</v>
      </c>
      <c r="D56" s="135">
        <f t="shared" si="9"/>
        <v>4.7257638607814353E-5</v>
      </c>
      <c r="E56" s="136" t="s">
        <v>3585</v>
      </c>
      <c r="F56" s="135">
        <v>3.8522957583892618E-2</v>
      </c>
      <c r="G56" s="135" t="s">
        <v>3592</v>
      </c>
      <c r="H56" s="135">
        <v>8.734681023921732E-3</v>
      </c>
      <c r="I56" s="135" t="s">
        <v>3593</v>
      </c>
      <c r="J56" s="135"/>
      <c r="K56" s="135"/>
      <c r="L56" s="251"/>
    </row>
    <row r="57" spans="1:13" s="94" customFormat="1" outlineLevel="1" x14ac:dyDescent="0.35">
      <c r="B57" s="134" t="s">
        <v>3588</v>
      </c>
      <c r="C57" s="135" t="s">
        <v>3594</v>
      </c>
      <c r="D57" s="135">
        <f t="shared" si="9"/>
        <v>1.6021950151054323E-5</v>
      </c>
      <c r="E57" s="136" t="s">
        <v>3585</v>
      </c>
      <c r="F57" s="135">
        <v>1.3060990067114094E-2</v>
      </c>
      <c r="G57" s="135" t="s">
        <v>3595</v>
      </c>
      <c r="H57" s="135">
        <v>2.9609600839402271E-3</v>
      </c>
      <c r="I57" s="135" t="s">
        <v>3596</v>
      </c>
      <c r="J57" s="135"/>
      <c r="K57" s="135"/>
      <c r="L57" s="251"/>
    </row>
    <row r="58" spans="1:13" s="94" customFormat="1" outlineLevel="1" x14ac:dyDescent="0.35">
      <c r="B58" s="134" t="s">
        <v>3597</v>
      </c>
      <c r="C58" s="135" t="s">
        <v>3598</v>
      </c>
      <c r="D58" s="135">
        <f t="shared" si="9"/>
        <v>1.8733051785234899E-3</v>
      </c>
      <c r="E58" s="136" t="s">
        <v>3585</v>
      </c>
      <c r="F58" s="135">
        <v>1.6681551785234898</v>
      </c>
      <c r="G58" s="135" t="s">
        <v>3599</v>
      </c>
      <c r="H58" s="135">
        <v>0.20515</v>
      </c>
      <c r="I58" s="135" t="s">
        <v>3600</v>
      </c>
      <c r="J58" s="135"/>
      <c r="K58" s="135"/>
      <c r="L58" s="251"/>
    </row>
    <row r="59" spans="1:13" s="94" customFormat="1" outlineLevel="1" x14ac:dyDescent="0.35">
      <c r="B59" s="134" t="s">
        <v>3597</v>
      </c>
      <c r="C59" s="135" t="s">
        <v>3579</v>
      </c>
      <c r="D59" s="135">
        <f t="shared" si="9"/>
        <v>1.2341916040268456E-3</v>
      </c>
      <c r="E59" s="136" t="s">
        <v>3585</v>
      </c>
      <c r="F59" s="135">
        <v>1.0990316040268457</v>
      </c>
      <c r="G59" s="135" t="s">
        <v>3601</v>
      </c>
      <c r="H59" s="135">
        <v>0.13516</v>
      </c>
      <c r="I59" s="135" t="s">
        <v>3602</v>
      </c>
      <c r="J59" s="135"/>
      <c r="K59" s="135"/>
      <c r="L59" s="251"/>
    </row>
    <row r="60" spans="1:13" s="94" customFormat="1" outlineLevel="1" x14ac:dyDescent="0.35">
      <c r="B60" s="134" t="s">
        <v>3603</v>
      </c>
      <c r="C60" s="135" t="s">
        <v>3604</v>
      </c>
      <c r="D60" s="135">
        <f t="shared" si="9"/>
        <v>1.4101746711409397E-4</v>
      </c>
      <c r="E60" s="136" t="s">
        <v>3585</v>
      </c>
      <c r="F60" s="135">
        <v>0.11349746711409398</v>
      </c>
      <c r="G60" s="135" t="s">
        <v>3605</v>
      </c>
      <c r="H60" s="135">
        <v>2.7519999999999999E-2</v>
      </c>
      <c r="I60" s="135" t="s">
        <v>3606</v>
      </c>
      <c r="J60" s="135"/>
      <c r="K60" s="135"/>
      <c r="L60" s="251"/>
    </row>
    <row r="61" spans="1:13" s="94" customFormat="1" outlineLevel="1" x14ac:dyDescent="0.35">
      <c r="B61" s="134" t="s">
        <v>3603</v>
      </c>
      <c r="C61" s="135" t="s">
        <v>3570</v>
      </c>
      <c r="D61" s="135">
        <f t="shared" si="9"/>
        <v>1.2041746711409396E-4</v>
      </c>
      <c r="E61" s="136" t="s">
        <v>3585</v>
      </c>
      <c r="F61" s="135">
        <v>9.6957467114093962E-2</v>
      </c>
      <c r="G61" s="135" t="s">
        <v>3607</v>
      </c>
      <c r="H61" s="135">
        <v>2.3460000000000002E-2</v>
      </c>
      <c r="I61" s="135" t="s">
        <v>3608</v>
      </c>
      <c r="J61" s="135"/>
      <c r="K61" s="135"/>
      <c r="L61" s="251"/>
    </row>
    <row r="62" spans="1:13" s="94" customFormat="1" outlineLevel="1" x14ac:dyDescent="0.35">
      <c r="B62" s="134" t="s">
        <v>3603</v>
      </c>
      <c r="C62" s="135" t="s">
        <v>3609</v>
      </c>
      <c r="D62" s="135">
        <f t="shared" si="9"/>
        <v>7.1021626711409392E-4</v>
      </c>
      <c r="E62" s="136" t="s">
        <v>3585</v>
      </c>
      <c r="F62" s="135">
        <v>0.57059626711409395</v>
      </c>
      <c r="G62" s="135" t="s">
        <v>3610</v>
      </c>
      <c r="H62" s="135">
        <v>0.13961999999999999</v>
      </c>
      <c r="I62" s="135" t="s">
        <v>3611</v>
      </c>
      <c r="J62" s="135"/>
      <c r="K62" s="135"/>
      <c r="L62" s="251"/>
    </row>
    <row r="63" spans="1:13" s="94" customFormat="1" ht="15" outlineLevel="1" thickBot="1" x14ac:dyDescent="0.4">
      <c r="B63" s="141" t="s">
        <v>3603</v>
      </c>
      <c r="C63" s="142" t="s">
        <v>3612</v>
      </c>
      <c r="D63" s="142">
        <f t="shared" si="9"/>
        <v>9.1962115973154355E-4</v>
      </c>
      <c r="E63" s="148" t="s">
        <v>3585</v>
      </c>
      <c r="F63" s="142">
        <v>0.71964115973154363</v>
      </c>
      <c r="G63" s="142" t="s">
        <v>3613</v>
      </c>
      <c r="H63" s="142">
        <v>0.19997999999999999</v>
      </c>
      <c r="I63" s="142" t="s">
        <v>3614</v>
      </c>
      <c r="J63" s="142"/>
      <c r="K63" s="142"/>
      <c r="L63" s="252"/>
    </row>
    <row r="64" spans="1:13" s="94" customFormat="1" ht="15" outlineLevel="1" thickBot="1" x14ac:dyDescent="0.4">
      <c r="E64" s="92"/>
      <c r="G64" s="94" t="s">
        <v>5724</v>
      </c>
    </row>
    <row r="65" spans="1:12" s="256" customFormat="1" outlineLevel="1" x14ac:dyDescent="0.35">
      <c r="B65" s="324" t="s">
        <v>3568</v>
      </c>
      <c r="C65" s="571" t="s">
        <v>3580</v>
      </c>
      <c r="D65" s="530" t="s">
        <v>3581</v>
      </c>
      <c r="E65" s="530" t="s">
        <v>53</v>
      </c>
      <c r="F65" s="530" t="s">
        <v>3582</v>
      </c>
      <c r="G65" s="118" t="s">
        <v>3583</v>
      </c>
      <c r="H65" s="530" t="s">
        <v>3582</v>
      </c>
      <c r="I65" s="1124" t="s">
        <v>3583</v>
      </c>
      <c r="J65" s="1124"/>
      <c r="K65" s="1124"/>
      <c r="L65" s="1125"/>
    </row>
    <row r="66" spans="1:12" s="94" customFormat="1" outlineLevel="1" x14ac:dyDescent="0.35">
      <c r="B66" s="134" t="s">
        <v>3603</v>
      </c>
      <c r="C66" s="135" t="s">
        <v>3604</v>
      </c>
      <c r="D66" s="135">
        <f>F66+H66</f>
        <v>1.2568299999999999</v>
      </c>
      <c r="E66" s="136" t="s">
        <v>3615</v>
      </c>
      <c r="F66" s="135">
        <v>1.0088699999999999</v>
      </c>
      <c r="G66" s="135" t="s">
        <v>3605</v>
      </c>
      <c r="H66" s="135">
        <v>0.24796000000000001</v>
      </c>
      <c r="I66" s="135" t="s">
        <v>3606</v>
      </c>
      <c r="J66" s="135"/>
      <c r="K66" s="135"/>
      <c r="L66" s="251"/>
    </row>
    <row r="67" spans="1:12" s="94" customFormat="1" outlineLevel="1" x14ac:dyDescent="0.35">
      <c r="B67" s="134" t="s">
        <v>3603</v>
      </c>
      <c r="C67" s="135" t="s">
        <v>3570</v>
      </c>
      <c r="D67" s="135">
        <f>F67+H67</f>
        <v>1.0833984778523489</v>
      </c>
      <c r="E67" s="136" t="s">
        <v>3615</v>
      </c>
      <c r="F67" s="135">
        <v>0.87204847785234896</v>
      </c>
      <c r="G67" s="135" t="s">
        <v>3607</v>
      </c>
      <c r="H67" s="135">
        <v>0.21135000000000001</v>
      </c>
      <c r="I67" s="135" t="s">
        <v>3608</v>
      </c>
      <c r="J67" s="135"/>
      <c r="K67" s="135"/>
      <c r="L67" s="251"/>
    </row>
    <row r="68" spans="1:12" s="94" customFormat="1" outlineLevel="1" x14ac:dyDescent="0.35">
      <c r="B68" s="134" t="s">
        <v>3603</v>
      </c>
      <c r="C68" s="135" t="s">
        <v>3569</v>
      </c>
      <c r="D68" s="135">
        <f>F68+H68</f>
        <v>0.28788402684563758</v>
      </c>
      <c r="E68" s="136" t="s">
        <v>3615</v>
      </c>
      <c r="F68" s="135">
        <v>0.23128402684563759</v>
      </c>
      <c r="G68" s="135" t="s">
        <v>3610</v>
      </c>
      <c r="H68" s="135">
        <v>5.6599999999999998E-2</v>
      </c>
      <c r="I68" s="135" t="s">
        <v>3611</v>
      </c>
      <c r="J68" s="135"/>
      <c r="K68" s="135"/>
      <c r="L68" s="251"/>
    </row>
    <row r="69" spans="1:12" s="94" customFormat="1" ht="15" outlineLevel="1" thickBot="1" x14ac:dyDescent="0.4">
      <c r="B69" s="141" t="s">
        <v>3603</v>
      </c>
      <c r="C69" s="142" t="s">
        <v>3616</v>
      </c>
      <c r="D69" s="142">
        <f>F69+H69</f>
        <v>0.25726453825503359</v>
      </c>
      <c r="E69" s="148" t="s">
        <v>3615</v>
      </c>
      <c r="F69" s="142">
        <v>0.20132453825503357</v>
      </c>
      <c r="G69" s="142" t="s">
        <v>3613</v>
      </c>
      <c r="H69" s="142">
        <v>5.5939999999999997E-2</v>
      </c>
      <c r="I69" s="142" t="s">
        <v>3614</v>
      </c>
      <c r="J69" s="142"/>
      <c r="K69" s="142"/>
      <c r="L69" s="252"/>
    </row>
    <row r="70" spans="1:12" s="94" customFormat="1" ht="21" x14ac:dyDescent="0.5">
      <c r="A70" s="92" t="s">
        <v>118</v>
      </c>
      <c r="B70" s="93" t="s">
        <v>119</v>
      </c>
      <c r="J70" s="250"/>
    </row>
    <row r="71" spans="1:12" s="94" customFormat="1" hidden="1" outlineLevel="1" x14ac:dyDescent="0.35">
      <c r="A71" s="92"/>
      <c r="B71" s="294" t="s">
        <v>3604</v>
      </c>
      <c r="C71" s="295" t="s">
        <v>3577</v>
      </c>
      <c r="D71" s="295"/>
      <c r="E71" s="296"/>
      <c r="J71" s="250"/>
    </row>
    <row r="72" spans="1:12" s="94" customFormat="1" hidden="1" outlineLevel="1" x14ac:dyDescent="0.35">
      <c r="A72" s="92"/>
      <c r="B72" s="134" t="s">
        <v>3570</v>
      </c>
      <c r="C72" s="135" t="s">
        <v>3578</v>
      </c>
      <c r="D72" s="135"/>
      <c r="E72" s="251"/>
      <c r="J72" s="250"/>
    </row>
    <row r="73" spans="1:12" s="94" customFormat="1" hidden="1" outlineLevel="1" x14ac:dyDescent="0.35">
      <c r="A73" s="92"/>
      <c r="B73" s="134" t="s">
        <v>3569</v>
      </c>
      <c r="C73" s="135" t="s">
        <v>3591</v>
      </c>
      <c r="D73" s="135"/>
      <c r="E73" s="251"/>
      <c r="J73" s="250"/>
    </row>
    <row r="74" spans="1:12" s="94" customFormat="1" hidden="1" outlineLevel="1" x14ac:dyDescent="0.35">
      <c r="A74" s="92"/>
      <c r="B74" s="134" t="s">
        <v>3616</v>
      </c>
      <c r="C74" s="135" t="s">
        <v>3594</v>
      </c>
      <c r="D74" s="135"/>
      <c r="E74" s="251"/>
      <c r="J74" s="250"/>
    </row>
    <row r="75" spans="1:12" s="94" customFormat="1" ht="21" hidden="1" outlineLevel="1" x14ac:dyDescent="0.5">
      <c r="A75" s="92"/>
      <c r="B75" s="631"/>
      <c r="C75" s="135" t="s">
        <v>3598</v>
      </c>
      <c r="D75" s="135"/>
      <c r="E75" s="251"/>
      <c r="J75" s="250"/>
    </row>
    <row r="76" spans="1:12" s="94" customFormat="1" ht="21" hidden="1" outlineLevel="1" x14ac:dyDescent="0.5">
      <c r="A76" s="92"/>
      <c r="B76" s="631"/>
      <c r="C76" s="135" t="s">
        <v>3579</v>
      </c>
      <c r="D76" s="135"/>
      <c r="E76" s="251"/>
      <c r="J76" s="250"/>
    </row>
    <row r="77" spans="1:12" s="94" customFormat="1" ht="21" hidden="1" outlineLevel="1" x14ac:dyDescent="0.5">
      <c r="A77" s="92"/>
      <c r="B77" s="631"/>
      <c r="C77" s="135" t="s">
        <v>3604</v>
      </c>
      <c r="D77" s="135"/>
      <c r="E77" s="251"/>
      <c r="J77" s="250"/>
    </row>
    <row r="78" spans="1:12" s="94" customFormat="1" ht="21" hidden="1" outlineLevel="1" x14ac:dyDescent="0.5">
      <c r="A78" s="92"/>
      <c r="B78" s="631"/>
      <c r="C78" s="135" t="s">
        <v>3570</v>
      </c>
      <c r="D78" s="135"/>
      <c r="E78" s="251"/>
      <c r="J78" s="250"/>
    </row>
    <row r="79" spans="1:12" s="94" customFormat="1" ht="21" hidden="1" outlineLevel="1" x14ac:dyDescent="0.5">
      <c r="A79" s="92"/>
      <c r="B79" s="631"/>
      <c r="C79" s="135" t="s">
        <v>3609</v>
      </c>
      <c r="D79" s="135"/>
      <c r="E79" s="251"/>
      <c r="J79" s="250"/>
    </row>
    <row r="80" spans="1:12" s="94" customFormat="1" ht="21.5" hidden="1" outlineLevel="1" thickBot="1" x14ac:dyDescent="0.55000000000000004">
      <c r="A80" s="92"/>
      <c r="B80" s="632"/>
      <c r="C80" s="142" t="s">
        <v>3612</v>
      </c>
      <c r="D80" s="142"/>
      <c r="E80" s="252"/>
      <c r="J80" s="250"/>
    </row>
    <row r="81" spans="1:10" ht="21" collapsed="1" x14ac:dyDescent="0.5">
      <c r="A81" s="7"/>
      <c r="B81" s="9"/>
      <c r="J81" s="20"/>
    </row>
  </sheetData>
  <mergeCells count="15">
    <mergeCell ref="B39:C40"/>
    <mergeCell ref="B43:C44"/>
    <mergeCell ref="B47:C48"/>
    <mergeCell ref="I53:L53"/>
    <mergeCell ref="B18:C19"/>
    <mergeCell ref="B22:C23"/>
    <mergeCell ref="B31:C32"/>
    <mergeCell ref="B35:C36"/>
    <mergeCell ref="I65:L65"/>
    <mergeCell ref="L5:O5"/>
    <mergeCell ref="L6:O6"/>
    <mergeCell ref="L7:O7"/>
    <mergeCell ref="L8:O8"/>
    <mergeCell ref="L10:O10"/>
    <mergeCell ref="L11:O11"/>
  </mergeCells>
  <dataValidations count="2">
    <dataValidation type="list" allowBlank="1" showInputMessage="1" showErrorMessage="1" sqref="E32:J32 E48:J48 E44:J44 E40:J40 E36:J36" xr:uid="{1E271E7C-5C46-4EA5-8936-261451748076}">
      <formula1>$C$71:$C$80</formula1>
    </dataValidation>
    <dataValidation type="list" allowBlank="1" showInputMessage="1" showErrorMessage="1" sqref="E19:J19 E23:J23" xr:uid="{EECACEDF-E8C4-4A92-869C-125E20072741}">
      <formula1>$B$71:$B$74</formula1>
    </dataValidation>
  </dataValidations>
  <pageMargins left="0.7" right="0.7" top="0.78740157499999996" bottom="0.78740157499999996"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91902-5C9A-4876-8EC3-865195CBB0B4}">
  <sheetPr>
    <tabColor rgb="FF006582"/>
  </sheetPr>
  <dimension ref="A1:P65"/>
  <sheetViews>
    <sheetView topLeftCell="A30" zoomScale="70" zoomScaleNormal="70" workbookViewId="0">
      <selection activeCell="E24" sqref="E24:I24"/>
    </sheetView>
  </sheetViews>
  <sheetFormatPr baseColWidth="10" defaultColWidth="10.7265625" defaultRowHeight="14.5" outlineLevelRow="2" outlineLevelCol="1" x14ac:dyDescent="0.35"/>
  <cols>
    <col min="1" max="1" width="12.453125" style="1" customWidth="1"/>
    <col min="2" max="2" width="15.1796875" style="1" customWidth="1"/>
    <col min="3" max="3" width="17.1796875" style="1" customWidth="1"/>
    <col min="4" max="4" width="23.1796875" style="1" customWidth="1"/>
    <col min="5" max="6" width="22.81640625" style="1" customWidth="1"/>
    <col min="7" max="9" width="22.81640625" style="1" customWidth="1" outlineLevel="1"/>
    <col min="10" max="10" width="13.54296875" style="1" customWidth="1"/>
    <col min="11" max="12" width="16.54296875" style="1" customWidth="1"/>
    <col min="13" max="13" width="24.7265625" style="1" customWidth="1"/>
    <col min="14" max="14" width="16.54296875" style="1" customWidth="1"/>
    <col min="15" max="15" width="9.1796875" style="1" bestFit="1" customWidth="1"/>
    <col min="16" max="16" width="25.26953125" style="1" customWidth="1"/>
    <col min="17" max="16384" width="10.7265625" style="1"/>
  </cols>
  <sheetData>
    <row r="1" spans="1:15" ht="16.149999999999999" customHeight="1" x14ac:dyDescent="0.35"/>
    <row r="2" spans="1:15" ht="16.149999999999999" customHeight="1" thickBot="1" x14ac:dyDescent="0.4"/>
    <row r="3" spans="1:15" s="366" customFormat="1" ht="106" customHeight="1" x14ac:dyDescent="0.35">
      <c r="B3" s="127" t="s">
        <v>7184</v>
      </c>
      <c r="C3" s="374"/>
      <c r="D3" s="374"/>
      <c r="E3" s="374"/>
      <c r="F3" s="374"/>
      <c r="G3" s="374"/>
      <c r="H3" s="374"/>
      <c r="I3" s="374"/>
      <c r="J3" s="376"/>
    </row>
    <row r="4" spans="1:15" ht="5.25" customHeight="1" x14ac:dyDescent="0.65">
      <c r="B4" s="290"/>
      <c r="C4" s="168"/>
      <c r="D4" s="168"/>
      <c r="E4" s="168"/>
      <c r="F4" s="168"/>
      <c r="G4" s="168"/>
      <c r="H4" s="168"/>
      <c r="I4" s="168"/>
      <c r="J4" s="377"/>
    </row>
    <row r="5" spans="1:15" ht="20.149999999999999" customHeight="1" x14ac:dyDescent="0.55000000000000004">
      <c r="B5" s="235" t="s">
        <v>3618</v>
      </c>
      <c r="C5" s="260"/>
      <c r="D5" s="260"/>
      <c r="E5" s="260"/>
      <c r="F5" s="260"/>
      <c r="G5" s="260"/>
      <c r="H5" s="260"/>
      <c r="I5" s="260"/>
      <c r="J5" s="396"/>
      <c r="L5" s="1095"/>
      <c r="M5" s="1095"/>
      <c r="N5" s="1095"/>
      <c r="O5" s="1095"/>
    </row>
    <row r="6" spans="1:15" ht="16.399999999999999" customHeight="1" outlineLevel="1" x14ac:dyDescent="0.55000000000000004">
      <c r="B6" s="319"/>
      <c r="C6" s="420"/>
      <c r="D6" s="420"/>
      <c r="E6" s="420"/>
      <c r="F6" s="420"/>
      <c r="G6" s="420"/>
      <c r="H6" s="420"/>
      <c r="I6" s="420"/>
      <c r="J6" s="421"/>
      <c r="L6" s="3"/>
      <c r="M6" s="3"/>
      <c r="N6" s="3"/>
      <c r="O6" s="3"/>
    </row>
    <row r="7" spans="1:15" ht="16.399999999999999" customHeight="1" outlineLevel="1" x14ac:dyDescent="0.55000000000000004">
      <c r="B7" s="398" t="s">
        <v>124</v>
      </c>
      <c r="C7" s="264" t="s">
        <v>5725</v>
      </c>
      <c r="D7" s="135"/>
      <c r="E7" s="135"/>
      <c r="F7" s="177"/>
      <c r="G7" s="420"/>
      <c r="H7" s="420"/>
      <c r="I7" s="420"/>
      <c r="J7" s="421"/>
      <c r="L7" s="3"/>
      <c r="M7" s="3"/>
      <c r="N7" s="3"/>
      <c r="O7" s="3"/>
    </row>
    <row r="8" spans="1:15" ht="21" customHeight="1" outlineLevel="1" x14ac:dyDescent="0.65">
      <c r="B8" s="401"/>
      <c r="C8" s="264" t="s">
        <v>5708</v>
      </c>
      <c r="D8" s="135"/>
      <c r="E8" s="135"/>
      <c r="F8" s="177"/>
      <c r="G8" s="420"/>
      <c r="H8" s="420"/>
      <c r="I8" s="420"/>
      <c r="J8" s="421"/>
      <c r="L8" s="3"/>
      <c r="M8" s="3"/>
      <c r="N8" s="3"/>
      <c r="O8" s="3"/>
    </row>
    <row r="9" spans="1:15" ht="21" customHeight="1" outlineLevel="1" x14ac:dyDescent="0.65">
      <c r="B9" s="401"/>
      <c r="C9" s="264" t="s">
        <v>5709</v>
      </c>
      <c r="D9" s="135"/>
      <c r="E9" s="135"/>
      <c r="F9" s="177"/>
      <c r="G9" s="420"/>
      <c r="H9" s="420"/>
      <c r="I9" s="420"/>
      <c r="J9" s="421"/>
      <c r="L9" s="3"/>
      <c r="M9" s="3"/>
      <c r="N9" s="3"/>
      <c r="O9" s="3"/>
    </row>
    <row r="10" spans="1:15" ht="21" customHeight="1" outlineLevel="1" x14ac:dyDescent="0.65">
      <c r="B10" s="401"/>
      <c r="C10" s="264"/>
      <c r="D10" s="135"/>
      <c r="E10" s="135"/>
      <c r="F10" s="177"/>
      <c r="G10" s="420"/>
      <c r="H10" s="420"/>
      <c r="I10" s="420"/>
      <c r="J10" s="421"/>
      <c r="L10" s="3"/>
      <c r="M10" s="3"/>
      <c r="N10" s="3"/>
      <c r="O10" s="3"/>
    </row>
    <row r="11" spans="1:15" ht="16.399999999999999" customHeight="1" outlineLevel="1" x14ac:dyDescent="0.55000000000000004">
      <c r="B11" s="398" t="s">
        <v>126</v>
      </c>
      <c r="C11" s="264" t="s">
        <v>5726</v>
      </c>
      <c r="D11" s="135"/>
      <c r="E11" s="135"/>
      <c r="F11" s="177"/>
      <c r="G11" s="420"/>
      <c r="H11" s="420"/>
      <c r="I11" s="420"/>
      <c r="J11" s="421"/>
      <c r="L11" s="3"/>
      <c r="M11" s="3"/>
      <c r="N11" s="3"/>
      <c r="O11" s="3"/>
    </row>
    <row r="12" spans="1:15" ht="16.399999999999999" customHeight="1" outlineLevel="1" x14ac:dyDescent="0.55000000000000004">
      <c r="B12" s="422"/>
      <c r="C12" s="135" t="s">
        <v>3561</v>
      </c>
      <c r="D12" s="420"/>
      <c r="E12" s="420"/>
      <c r="F12" s="177"/>
      <c r="G12" s="420"/>
      <c r="H12" s="420"/>
      <c r="I12" s="420"/>
      <c r="J12" s="421"/>
      <c r="L12" s="3"/>
      <c r="M12" s="3"/>
      <c r="N12" s="3"/>
      <c r="O12" s="3"/>
    </row>
    <row r="13" spans="1:15" ht="16.399999999999999" customHeight="1" outlineLevel="1" x14ac:dyDescent="0.55000000000000004">
      <c r="B13" s="398" t="s">
        <v>3562</v>
      </c>
      <c r="C13" s="1068" t="s">
        <v>3563</v>
      </c>
      <c r="D13" s="1068"/>
      <c r="E13" s="1068"/>
      <c r="F13" s="1068"/>
      <c r="G13" s="1068"/>
      <c r="H13" s="1068"/>
      <c r="I13" s="1068"/>
      <c r="J13" s="1069"/>
      <c r="L13" s="3"/>
      <c r="M13" s="3"/>
      <c r="N13" s="3"/>
      <c r="O13" s="3"/>
    </row>
    <row r="14" spans="1:15" ht="32.5" customHeight="1" thickBot="1" x14ac:dyDescent="0.9">
      <c r="B14" s="1120" t="s">
        <v>7185</v>
      </c>
      <c r="C14" s="1121"/>
      <c r="D14" s="1121"/>
      <c r="E14" s="1121"/>
      <c r="F14" s="1121"/>
      <c r="G14" s="1121"/>
      <c r="H14" s="1121"/>
      <c r="I14" s="1121"/>
      <c r="J14" s="229">
        <f>SUM(26:26)</f>
        <v>5.4264210000000004</v>
      </c>
    </row>
    <row r="15" spans="1:15" ht="16.399999999999999" customHeight="1" x14ac:dyDescent="0.35"/>
    <row r="16" spans="1:15" s="94" customFormat="1" ht="23.5" x14ac:dyDescent="0.55000000000000004">
      <c r="A16" s="92"/>
      <c r="B16" s="96" t="s">
        <v>135</v>
      </c>
    </row>
    <row r="17" spans="1:16" s="94" customFormat="1" ht="23.5" x14ac:dyDescent="0.55000000000000004">
      <c r="B17" s="860" t="s">
        <v>3622</v>
      </c>
      <c r="C17" s="861"/>
      <c r="D17" s="662"/>
      <c r="E17" s="862"/>
      <c r="F17" s="862"/>
      <c r="G17" s="862"/>
      <c r="H17" s="862"/>
      <c r="I17" s="862"/>
      <c r="J17" s="863"/>
    </row>
    <row r="18" spans="1:16" s="94" customFormat="1" x14ac:dyDescent="0.35">
      <c r="B18" s="864"/>
      <c r="C18" s="135"/>
      <c r="D18" s="135"/>
      <c r="E18" s="755" t="s">
        <v>3565</v>
      </c>
      <c r="F18" s="755" t="s">
        <v>3566</v>
      </c>
      <c r="G18" s="756"/>
      <c r="H18" s="756"/>
      <c r="I18" s="757"/>
      <c r="J18" s="865"/>
    </row>
    <row r="19" spans="1:16" s="94" customFormat="1" ht="14.25" customHeight="1" x14ac:dyDescent="0.35">
      <c r="B19" s="1128"/>
      <c r="C19" s="1123"/>
      <c r="D19" s="136" t="s">
        <v>3513</v>
      </c>
      <c r="E19" s="633">
        <v>1000</v>
      </c>
      <c r="F19" s="634">
        <v>1000</v>
      </c>
      <c r="G19" s="634">
        <v>1000</v>
      </c>
      <c r="H19" s="634">
        <v>1000</v>
      </c>
      <c r="I19" s="634">
        <v>1000</v>
      </c>
      <c r="J19" s="866"/>
    </row>
    <row r="20" spans="1:16" s="94" customFormat="1" ht="59.25" customHeight="1" x14ac:dyDescent="0.35">
      <c r="B20" s="1128"/>
      <c r="C20" s="1123"/>
      <c r="D20" s="490" t="s">
        <v>3568</v>
      </c>
      <c r="E20" s="1010" t="s">
        <v>3151</v>
      </c>
      <c r="F20" s="1010" t="s">
        <v>3157</v>
      </c>
      <c r="G20" s="1010" t="s">
        <v>3155</v>
      </c>
      <c r="H20" s="1010" t="s">
        <v>3161</v>
      </c>
      <c r="I20" s="1010" t="s">
        <v>3173</v>
      </c>
      <c r="J20" s="867"/>
      <c r="P20" s="581"/>
    </row>
    <row r="21" spans="1:16" s="94" customFormat="1" ht="16.5" x14ac:dyDescent="0.45">
      <c r="B21" s="864"/>
      <c r="C21" s="135"/>
      <c r="D21" s="447" t="s">
        <v>3571</v>
      </c>
      <c r="E21" s="637">
        <f>IFERROR(VLOOKUP(E20,$C41:$F62,4,0)*E19,"0")</f>
        <v>1154.6080000000002</v>
      </c>
      <c r="F21" s="637">
        <f>IFERROR(VLOOKUP(F20,$C41:$F62,4,0)*F19,"0")</f>
        <v>731.09400000000005</v>
      </c>
      <c r="G21" s="637">
        <f>IFERROR(VLOOKUP(G20,$C41:$F62,4,0)*G19,"0")</f>
        <v>660.11400000000003</v>
      </c>
      <c r="H21" s="637">
        <f>IFERROR(VLOOKUP(H20,$C41:$F62,4,0)*H19,"0")</f>
        <v>731.09400000000005</v>
      </c>
      <c r="I21" s="637">
        <f>IFERROR(VLOOKUP(I20,$C41:$F62,4,0)*I19,"0")</f>
        <v>1319.0450000000001</v>
      </c>
      <c r="J21" s="868"/>
      <c r="M21" s="449"/>
    </row>
    <row r="22" spans="1:16" s="94" customFormat="1" ht="14.5" customHeight="1" x14ac:dyDescent="0.35">
      <c r="B22" s="864"/>
      <c r="C22" s="135"/>
      <c r="D22" s="447"/>
      <c r="E22" s="653"/>
      <c r="F22" s="653"/>
      <c r="G22" s="653"/>
      <c r="H22" s="653"/>
      <c r="I22" s="653"/>
      <c r="J22" s="868"/>
      <c r="M22" s="449"/>
    </row>
    <row r="23" spans="1:16" s="94" customFormat="1" ht="14.5" customHeight="1" outlineLevel="1" x14ac:dyDescent="0.35">
      <c r="B23" s="869"/>
      <c r="C23" s="814"/>
      <c r="D23" s="136" t="s">
        <v>3623</v>
      </c>
      <c r="E23" s="633">
        <v>1000</v>
      </c>
      <c r="F23" s="633">
        <v>1000</v>
      </c>
      <c r="G23" s="633">
        <v>1000</v>
      </c>
      <c r="H23" s="633">
        <v>1000</v>
      </c>
      <c r="I23" s="633">
        <v>1000</v>
      </c>
      <c r="J23" s="866"/>
      <c r="M23" s="449"/>
    </row>
    <row r="24" spans="1:16" s="94" customFormat="1" ht="64.5" customHeight="1" outlineLevel="1" x14ac:dyDescent="0.35">
      <c r="B24" s="869"/>
      <c r="C24" s="814"/>
      <c r="D24" s="490" t="s">
        <v>3624</v>
      </c>
      <c r="E24" s="1010" t="s">
        <v>3627</v>
      </c>
      <c r="F24" s="1010"/>
      <c r="G24" s="1010"/>
      <c r="H24" s="1010" t="s">
        <v>2943</v>
      </c>
      <c r="I24" s="1010" t="s">
        <v>2923</v>
      </c>
      <c r="J24" s="867"/>
      <c r="M24" s="449"/>
    </row>
    <row r="25" spans="1:16" s="94" customFormat="1" ht="16.5" outlineLevel="1" x14ac:dyDescent="0.45">
      <c r="B25" s="864"/>
      <c r="C25" s="135"/>
      <c r="D25" s="447" t="s">
        <v>3571</v>
      </c>
      <c r="E25" s="637">
        <f>IFERROR(VLOOKUP(E24,$C31:$F40,4,0)*E23,"0")</f>
        <v>0</v>
      </c>
      <c r="F25" s="637" t="str">
        <f>IFERROR(VLOOKUP(F24,$C31:$F40,4,0)*F23,"0")</f>
        <v>0</v>
      </c>
      <c r="G25" s="637" t="str">
        <f>IFERROR(VLOOKUP(G24,$C31:$F40,4,0)*G23,"0")</f>
        <v>0</v>
      </c>
      <c r="H25" s="637">
        <f>IFERROR(VLOOKUP(H24,$C31:$F40,4,0)*H23,"0")</f>
        <v>158.52200000000002</v>
      </c>
      <c r="I25" s="637">
        <f>IFERROR(VLOOKUP(I24,$C31:$F40,4,0)*I23,"0")</f>
        <v>671.94399999999996</v>
      </c>
      <c r="J25" s="868"/>
      <c r="M25" s="449"/>
    </row>
    <row r="26" spans="1:16" s="640" customFormat="1" ht="20.5" x14ac:dyDescent="0.55000000000000004">
      <c r="B26" s="870"/>
      <c r="C26" s="762"/>
      <c r="D26" s="763" t="s">
        <v>3572</v>
      </c>
      <c r="E26" s="639">
        <f t="shared" ref="E26:I26" si="0">(E21+E25)/1000</f>
        <v>1.1546080000000001</v>
      </c>
      <c r="F26" s="736">
        <f t="shared" si="0"/>
        <v>0.73109400000000002</v>
      </c>
      <c r="G26" s="736">
        <f t="shared" si="0"/>
        <v>0.66011399999999998</v>
      </c>
      <c r="H26" s="736">
        <f t="shared" si="0"/>
        <v>0.88961600000000007</v>
      </c>
      <c r="I26" s="737">
        <f t="shared" si="0"/>
        <v>1.9909890000000001</v>
      </c>
      <c r="J26" s="871"/>
    </row>
    <row r="27" spans="1:16" s="640" customFormat="1" ht="14.5" customHeight="1" x14ac:dyDescent="0.45">
      <c r="B27" s="872"/>
      <c r="C27" s="873"/>
      <c r="D27" s="874"/>
      <c r="E27" s="875"/>
      <c r="F27" s="875"/>
      <c r="G27" s="875"/>
      <c r="H27" s="875"/>
      <c r="I27" s="875"/>
      <c r="J27" s="876"/>
    </row>
    <row r="28" spans="1:16" s="640" customFormat="1" ht="14.5" customHeight="1" x14ac:dyDescent="0.45">
      <c r="D28" s="641"/>
      <c r="E28" s="642"/>
      <c r="F28" s="642"/>
      <c r="G28" s="642"/>
      <c r="H28" s="642"/>
      <c r="I28" s="642"/>
      <c r="J28" s="642"/>
    </row>
    <row r="29" spans="1:16" s="94" customFormat="1" ht="21" x14ac:dyDescent="0.5">
      <c r="A29" s="92" t="s">
        <v>118</v>
      </c>
      <c r="B29" s="93" t="s">
        <v>158</v>
      </c>
    </row>
    <row r="30" spans="1:16" ht="15" outlineLevel="2" thickBot="1" x14ac:dyDescent="0.4">
      <c r="B30" s="849"/>
      <c r="C30" s="850" t="s">
        <v>1430</v>
      </c>
      <c r="D30" s="850"/>
      <c r="E30" s="850" t="s">
        <v>53</v>
      </c>
      <c r="F30" s="851" t="s">
        <v>52</v>
      </c>
      <c r="G30" s="852" t="s">
        <v>1431</v>
      </c>
      <c r="H30" s="850"/>
      <c r="I30" s="850"/>
      <c r="J30" s="853"/>
    </row>
    <row r="31" spans="1:16" outlineLevel="2" x14ac:dyDescent="0.35">
      <c r="B31" s="854" t="s">
        <v>3625</v>
      </c>
      <c r="C31" s="135" t="s">
        <v>2919</v>
      </c>
      <c r="D31" s="135"/>
      <c r="E31" s="135" t="s">
        <v>1434</v>
      </c>
      <c r="F31" s="269">
        <v>0.67194399999999999</v>
      </c>
      <c r="G31" s="268" t="s">
        <v>2920</v>
      </c>
      <c r="H31" s="135"/>
      <c r="I31" s="135"/>
      <c r="J31" s="855"/>
    </row>
    <row r="32" spans="1:16" outlineLevel="2" x14ac:dyDescent="0.35">
      <c r="B32" s="854" t="s">
        <v>3625</v>
      </c>
      <c r="C32" s="135" t="s">
        <v>2921</v>
      </c>
      <c r="D32" s="135"/>
      <c r="E32" s="135" t="s">
        <v>1434</v>
      </c>
      <c r="F32" s="269">
        <v>0.67194399999999999</v>
      </c>
      <c r="G32" s="268" t="s">
        <v>2922</v>
      </c>
      <c r="H32" s="135"/>
      <c r="I32" s="135"/>
      <c r="J32" s="855"/>
    </row>
    <row r="33" spans="2:10" outlineLevel="2" x14ac:dyDescent="0.35">
      <c r="B33" s="854" t="s">
        <v>3625</v>
      </c>
      <c r="C33" s="135" t="s">
        <v>2923</v>
      </c>
      <c r="D33" s="135"/>
      <c r="E33" s="135" t="s">
        <v>1434</v>
      </c>
      <c r="F33" s="269">
        <v>0.67194399999999999</v>
      </c>
      <c r="G33" s="268" t="s">
        <v>2924</v>
      </c>
      <c r="H33" s="135"/>
      <c r="I33" s="135"/>
      <c r="J33" s="855"/>
    </row>
    <row r="34" spans="2:10" outlineLevel="2" x14ac:dyDescent="0.35">
      <c r="B34" s="854" t="s">
        <v>3625</v>
      </c>
      <c r="C34" s="135" t="s">
        <v>2925</v>
      </c>
      <c r="D34" s="135"/>
      <c r="E34" s="135" t="s">
        <v>1434</v>
      </c>
      <c r="F34" s="269">
        <v>0.67194399999999999</v>
      </c>
      <c r="G34" s="268" t="s">
        <v>2926</v>
      </c>
      <c r="H34" s="135"/>
      <c r="I34" s="135"/>
      <c r="J34" s="855"/>
    </row>
    <row r="35" spans="2:10" outlineLevel="2" x14ac:dyDescent="0.35">
      <c r="B35" s="854" t="s">
        <v>3625</v>
      </c>
      <c r="C35" s="135" t="s">
        <v>2943</v>
      </c>
      <c r="D35" s="135"/>
      <c r="E35" s="135" t="s">
        <v>1434</v>
      </c>
      <c r="F35" s="269">
        <v>0.15852200000000002</v>
      </c>
      <c r="G35" s="268" t="s">
        <v>2944</v>
      </c>
      <c r="H35" s="135"/>
      <c r="I35" s="135"/>
      <c r="J35" s="855"/>
    </row>
    <row r="36" spans="2:10" outlineLevel="2" x14ac:dyDescent="0.35">
      <c r="B36" s="854" t="s">
        <v>3625</v>
      </c>
      <c r="C36" s="135" t="s">
        <v>3403</v>
      </c>
      <c r="D36" s="135"/>
      <c r="E36" s="135" t="s">
        <v>1434</v>
      </c>
      <c r="F36" s="269">
        <v>0.41523300000000002</v>
      </c>
      <c r="G36" s="268" t="s">
        <v>3404</v>
      </c>
      <c r="H36" s="135"/>
      <c r="I36" s="135"/>
      <c r="J36" s="855"/>
    </row>
    <row r="37" spans="2:10" outlineLevel="2" x14ac:dyDescent="0.35">
      <c r="B37" s="854" t="s">
        <v>3625</v>
      </c>
      <c r="C37" s="135" t="s">
        <v>3405</v>
      </c>
      <c r="D37" s="135"/>
      <c r="E37" s="135" t="s">
        <v>1434</v>
      </c>
      <c r="F37" s="269">
        <v>0.41523300000000002</v>
      </c>
      <c r="G37" s="268" t="s">
        <v>3406</v>
      </c>
      <c r="H37" s="135"/>
      <c r="I37" s="135"/>
      <c r="J37" s="855"/>
    </row>
    <row r="38" spans="2:10" outlineLevel="2" x14ac:dyDescent="0.35">
      <c r="B38" s="854" t="s">
        <v>3625</v>
      </c>
      <c r="C38" s="135" t="s">
        <v>3407</v>
      </c>
      <c r="D38" s="135"/>
      <c r="E38" s="135" t="s">
        <v>1434</v>
      </c>
      <c r="F38" s="269">
        <v>0.41523300000000002</v>
      </c>
      <c r="G38" s="268" t="s">
        <v>3408</v>
      </c>
      <c r="H38" s="135"/>
      <c r="I38" s="135"/>
      <c r="J38" s="855"/>
    </row>
    <row r="39" spans="2:10" outlineLevel="2" x14ac:dyDescent="0.35">
      <c r="B39" s="854" t="s">
        <v>3625</v>
      </c>
      <c r="C39" s="135"/>
      <c r="D39" s="135"/>
      <c r="E39" s="135" t="s">
        <v>1434</v>
      </c>
      <c r="F39" s="269">
        <v>0</v>
      </c>
      <c r="G39" s="268" t="s">
        <v>3626</v>
      </c>
      <c r="H39" s="135"/>
      <c r="I39" s="135"/>
      <c r="J39" s="855"/>
    </row>
    <row r="40" spans="2:10" outlineLevel="2" x14ac:dyDescent="0.35">
      <c r="B40" s="854" t="s">
        <v>3625</v>
      </c>
      <c r="C40" s="135" t="s">
        <v>3627</v>
      </c>
      <c r="D40" s="135"/>
      <c r="E40" s="135" t="s">
        <v>1434</v>
      </c>
      <c r="F40" s="269">
        <v>0</v>
      </c>
      <c r="G40" s="268" t="s">
        <v>3626</v>
      </c>
      <c r="H40" s="135"/>
      <c r="I40" s="135"/>
      <c r="J40" s="855"/>
    </row>
    <row r="41" spans="2:10" outlineLevel="2" x14ac:dyDescent="0.35">
      <c r="B41" s="854" t="s">
        <v>3628</v>
      </c>
      <c r="C41" s="135" t="s">
        <v>3145</v>
      </c>
      <c r="D41" s="135"/>
      <c r="E41" s="135" t="s">
        <v>1434</v>
      </c>
      <c r="F41" s="269">
        <v>1.1546080000000001</v>
      </c>
      <c r="G41" s="268" t="s">
        <v>3146</v>
      </c>
      <c r="H41" s="135"/>
      <c r="I41" s="135"/>
      <c r="J41" s="855"/>
    </row>
    <row r="42" spans="2:10" outlineLevel="2" x14ac:dyDescent="0.35">
      <c r="B42" s="854" t="s">
        <v>3628</v>
      </c>
      <c r="C42" s="135" t="s">
        <v>3149</v>
      </c>
      <c r="D42" s="135"/>
      <c r="E42" s="135" t="s">
        <v>1434</v>
      </c>
      <c r="F42" s="269">
        <v>1.1546080000000001</v>
      </c>
      <c r="G42" s="268" t="s">
        <v>3150</v>
      </c>
      <c r="H42" s="135"/>
      <c r="I42" s="135"/>
      <c r="J42" s="855"/>
    </row>
    <row r="43" spans="2:10" outlineLevel="2" x14ac:dyDescent="0.35">
      <c r="B43" s="854" t="s">
        <v>3628</v>
      </c>
      <c r="C43" s="135" t="s">
        <v>3151</v>
      </c>
      <c r="D43" s="135"/>
      <c r="E43" s="135" t="s">
        <v>1434</v>
      </c>
      <c r="F43" s="269">
        <v>1.1546080000000001</v>
      </c>
      <c r="G43" s="268" t="s">
        <v>3152</v>
      </c>
      <c r="H43" s="135"/>
      <c r="I43" s="135"/>
      <c r="J43" s="855"/>
    </row>
    <row r="44" spans="2:10" outlineLevel="2" x14ac:dyDescent="0.35">
      <c r="B44" s="854" t="s">
        <v>3628</v>
      </c>
      <c r="C44" s="135" t="s">
        <v>3153</v>
      </c>
      <c r="D44" s="135"/>
      <c r="E44" s="135" t="s">
        <v>1434</v>
      </c>
      <c r="F44" s="269">
        <v>0.66011400000000009</v>
      </c>
      <c r="G44" s="268" t="s">
        <v>3154</v>
      </c>
      <c r="H44" s="135"/>
      <c r="I44" s="135"/>
      <c r="J44" s="855"/>
    </row>
    <row r="45" spans="2:10" outlineLevel="2" x14ac:dyDescent="0.35">
      <c r="B45" s="854" t="s">
        <v>3628</v>
      </c>
      <c r="C45" s="135" t="s">
        <v>3155</v>
      </c>
      <c r="D45" s="135"/>
      <c r="E45" s="135" t="s">
        <v>1434</v>
      </c>
      <c r="F45" s="269">
        <v>0.66011400000000009</v>
      </c>
      <c r="G45" s="268" t="s">
        <v>3156</v>
      </c>
      <c r="H45" s="135"/>
      <c r="I45" s="135"/>
      <c r="J45" s="855"/>
    </row>
    <row r="46" spans="2:10" outlineLevel="2" x14ac:dyDescent="0.35">
      <c r="B46" s="854" t="s">
        <v>3628</v>
      </c>
      <c r="C46" s="135" t="s">
        <v>3157</v>
      </c>
      <c r="D46" s="135"/>
      <c r="E46" s="135" t="s">
        <v>1434</v>
      </c>
      <c r="F46" s="269">
        <v>0.73109400000000002</v>
      </c>
      <c r="G46" s="268" t="s">
        <v>3158</v>
      </c>
      <c r="H46" s="135"/>
      <c r="I46" s="135"/>
      <c r="J46" s="855"/>
    </row>
    <row r="47" spans="2:10" outlineLevel="2" x14ac:dyDescent="0.35">
      <c r="B47" s="854" t="s">
        <v>3628</v>
      </c>
      <c r="C47" s="135" t="s">
        <v>3161</v>
      </c>
      <c r="D47" s="135"/>
      <c r="E47" s="135" t="s">
        <v>1434</v>
      </c>
      <c r="F47" s="269">
        <v>0.73109400000000002</v>
      </c>
      <c r="G47" s="268" t="s">
        <v>3162</v>
      </c>
      <c r="H47" s="135"/>
      <c r="I47" s="135"/>
      <c r="J47" s="855"/>
    </row>
    <row r="48" spans="2:10" outlineLevel="2" x14ac:dyDescent="0.35">
      <c r="B48" s="854" t="s">
        <v>3628</v>
      </c>
      <c r="C48" s="135" t="s">
        <v>3165</v>
      </c>
      <c r="D48" s="135"/>
      <c r="E48" s="135" t="s">
        <v>1434</v>
      </c>
      <c r="F48" s="269">
        <v>0.73109400000000002</v>
      </c>
      <c r="G48" s="268" t="s">
        <v>3166</v>
      </c>
      <c r="H48" s="135"/>
      <c r="I48" s="135"/>
      <c r="J48" s="855"/>
    </row>
    <row r="49" spans="2:10" outlineLevel="2" x14ac:dyDescent="0.35">
      <c r="B49" s="854" t="s">
        <v>3628</v>
      </c>
      <c r="C49" s="135" t="s">
        <v>3169</v>
      </c>
      <c r="D49" s="135"/>
      <c r="E49" s="135" t="s">
        <v>1434</v>
      </c>
      <c r="F49" s="269">
        <v>1.319045</v>
      </c>
      <c r="G49" s="268" t="s">
        <v>3170</v>
      </c>
      <c r="H49" s="135"/>
      <c r="I49" s="135"/>
      <c r="J49" s="855"/>
    </row>
    <row r="50" spans="2:10" outlineLevel="2" x14ac:dyDescent="0.35">
      <c r="B50" s="854" t="s">
        <v>3628</v>
      </c>
      <c r="C50" s="135" t="s">
        <v>3171</v>
      </c>
      <c r="D50" s="135"/>
      <c r="E50" s="135" t="s">
        <v>1434</v>
      </c>
      <c r="F50" s="269">
        <v>1.319045</v>
      </c>
      <c r="G50" s="268" t="s">
        <v>3172</v>
      </c>
      <c r="H50" s="135"/>
      <c r="I50" s="135"/>
      <c r="J50" s="855"/>
    </row>
    <row r="51" spans="2:10" outlineLevel="2" x14ac:dyDescent="0.35">
      <c r="B51" s="854" t="s">
        <v>3628</v>
      </c>
      <c r="C51" s="135" t="s">
        <v>3173</v>
      </c>
      <c r="D51" s="135"/>
      <c r="E51" s="135" t="s">
        <v>1434</v>
      </c>
      <c r="F51" s="269">
        <v>1.319045</v>
      </c>
      <c r="G51" s="268" t="s">
        <v>3174</v>
      </c>
      <c r="H51" s="135"/>
      <c r="I51" s="135"/>
      <c r="J51" s="855"/>
    </row>
    <row r="52" spans="2:10" outlineLevel="2" x14ac:dyDescent="0.35">
      <c r="B52" s="854" t="s">
        <v>3628</v>
      </c>
      <c r="C52" s="135" t="s">
        <v>3175</v>
      </c>
      <c r="D52" s="135"/>
      <c r="E52" s="135" t="s">
        <v>1434</v>
      </c>
      <c r="F52" s="269">
        <v>1.319045</v>
      </c>
      <c r="G52" s="268" t="s">
        <v>3176</v>
      </c>
      <c r="H52" s="135"/>
      <c r="I52" s="135"/>
      <c r="J52" s="855"/>
    </row>
    <row r="53" spans="2:10" outlineLevel="2" x14ac:dyDescent="0.35">
      <c r="B53" s="854" t="s">
        <v>3628</v>
      </c>
      <c r="C53" s="135" t="s">
        <v>3177</v>
      </c>
      <c r="D53" s="135"/>
      <c r="E53" s="135" t="s">
        <v>1434</v>
      </c>
      <c r="F53" s="269">
        <v>1.319045</v>
      </c>
      <c r="G53" s="268" t="s">
        <v>3178</v>
      </c>
      <c r="H53" s="135"/>
      <c r="I53" s="135"/>
      <c r="J53" s="855"/>
    </row>
    <row r="54" spans="2:10" outlineLevel="2" x14ac:dyDescent="0.35">
      <c r="B54" s="854" t="s">
        <v>3628</v>
      </c>
      <c r="C54" s="135" t="s">
        <v>3179</v>
      </c>
      <c r="D54" s="135"/>
      <c r="E54" s="135" t="s">
        <v>1434</v>
      </c>
      <c r="F54" s="269">
        <v>1.319045</v>
      </c>
      <c r="G54" s="268" t="s">
        <v>3180</v>
      </c>
      <c r="H54" s="135"/>
      <c r="I54" s="135"/>
      <c r="J54" s="855"/>
    </row>
    <row r="55" spans="2:10" outlineLevel="2" x14ac:dyDescent="0.35">
      <c r="B55" s="854" t="s">
        <v>3628</v>
      </c>
      <c r="C55" s="135" t="s">
        <v>3195</v>
      </c>
      <c r="D55" s="135"/>
      <c r="E55" s="135" t="s">
        <v>1434</v>
      </c>
      <c r="F55" s="269">
        <v>0.59031699999999998</v>
      </c>
      <c r="G55" s="268" t="s">
        <v>3196</v>
      </c>
      <c r="H55" s="135"/>
      <c r="I55" s="135"/>
      <c r="J55" s="855"/>
    </row>
    <row r="56" spans="2:10" outlineLevel="2" x14ac:dyDescent="0.35">
      <c r="B56" s="854" t="s">
        <v>3628</v>
      </c>
      <c r="C56" s="135" t="s">
        <v>3206</v>
      </c>
      <c r="D56" s="135"/>
      <c r="E56" s="135" t="s">
        <v>1434</v>
      </c>
      <c r="F56" s="269">
        <v>0.59031699999999998</v>
      </c>
      <c r="G56" s="268" t="s">
        <v>3207</v>
      </c>
      <c r="H56" s="135"/>
      <c r="I56" s="135"/>
      <c r="J56" s="855"/>
    </row>
    <row r="57" spans="2:10" outlineLevel="2" x14ac:dyDescent="0.35">
      <c r="B57" s="854" t="s">
        <v>3628</v>
      </c>
      <c r="C57" s="135" t="s">
        <v>3218</v>
      </c>
      <c r="D57" s="135"/>
      <c r="E57" s="135" t="s">
        <v>1434</v>
      </c>
      <c r="F57" s="269">
        <v>0.59031699999999998</v>
      </c>
      <c r="G57" s="268" t="s">
        <v>3219</v>
      </c>
      <c r="H57" s="135"/>
      <c r="I57" s="135"/>
      <c r="J57" s="855"/>
    </row>
    <row r="58" spans="2:10" outlineLevel="2" x14ac:dyDescent="0.35">
      <c r="B58" s="854" t="s">
        <v>3628</v>
      </c>
      <c r="C58" s="135" t="s">
        <v>3220</v>
      </c>
      <c r="D58" s="135"/>
      <c r="E58" s="135" t="s">
        <v>1434</v>
      </c>
      <c r="F58" s="269">
        <v>0.59031699999999998</v>
      </c>
      <c r="G58" s="268" t="s">
        <v>3221</v>
      </c>
      <c r="H58" s="135"/>
      <c r="I58" s="135"/>
      <c r="J58" s="855"/>
    </row>
    <row r="59" spans="2:10" outlineLevel="2" x14ac:dyDescent="0.35">
      <c r="B59" s="854" t="s">
        <v>3628</v>
      </c>
      <c r="C59" s="135" t="s">
        <v>3222</v>
      </c>
      <c r="D59" s="135"/>
      <c r="E59" s="135" t="s">
        <v>1434</v>
      </c>
      <c r="F59" s="269">
        <v>0.246064</v>
      </c>
      <c r="G59" s="268" t="s">
        <v>3223</v>
      </c>
      <c r="H59" s="135"/>
      <c r="I59" s="135"/>
      <c r="J59" s="855"/>
    </row>
    <row r="60" spans="2:10" outlineLevel="2" x14ac:dyDescent="0.35">
      <c r="B60" s="854" t="s">
        <v>3628</v>
      </c>
      <c r="C60" s="135" t="s">
        <v>3224</v>
      </c>
      <c r="D60" s="135"/>
      <c r="E60" s="135" t="s">
        <v>1434</v>
      </c>
      <c r="F60" s="269">
        <v>0.246064</v>
      </c>
      <c r="G60" s="268" t="s">
        <v>3225</v>
      </c>
      <c r="H60" s="135"/>
      <c r="I60" s="135"/>
      <c r="J60" s="855"/>
    </row>
    <row r="61" spans="2:10" outlineLevel="2" x14ac:dyDescent="0.35">
      <c r="B61" s="854" t="s">
        <v>3628</v>
      </c>
      <c r="C61" s="135" t="s">
        <v>3228</v>
      </c>
      <c r="D61" s="135"/>
      <c r="E61" s="135" t="s">
        <v>1434</v>
      </c>
      <c r="F61" s="269">
        <v>0.246064</v>
      </c>
      <c r="G61" s="268" t="s">
        <v>3229</v>
      </c>
      <c r="H61" s="135"/>
      <c r="I61" s="135"/>
      <c r="J61" s="855"/>
    </row>
    <row r="62" spans="2:10" outlineLevel="2" x14ac:dyDescent="0.35">
      <c r="B62" s="856" t="s">
        <v>3628</v>
      </c>
      <c r="C62" s="663" t="s">
        <v>3336</v>
      </c>
      <c r="D62" s="663"/>
      <c r="E62" s="663" t="s">
        <v>1434</v>
      </c>
      <c r="F62" s="857">
        <v>0.304031</v>
      </c>
      <c r="G62" s="858" t="s">
        <v>3337</v>
      </c>
      <c r="H62" s="663"/>
      <c r="I62" s="663"/>
      <c r="J62" s="859"/>
    </row>
    <row r="63" spans="2:10" x14ac:dyDescent="0.35">
      <c r="H63" s="94"/>
      <c r="I63" s="94"/>
      <c r="J63" s="94"/>
    </row>
    <row r="64" spans="2:10" x14ac:dyDescent="0.35">
      <c r="H64" s="94"/>
      <c r="I64" s="94"/>
      <c r="J64" s="94"/>
    </row>
    <row r="65" spans="8:10" x14ac:dyDescent="0.35">
      <c r="H65" s="94"/>
      <c r="I65" s="94"/>
      <c r="J65" s="94"/>
    </row>
  </sheetData>
  <mergeCells count="4">
    <mergeCell ref="L5:O5"/>
    <mergeCell ref="C13:J13"/>
    <mergeCell ref="B14:I14"/>
    <mergeCell ref="B19:C20"/>
  </mergeCells>
  <dataValidations count="3">
    <dataValidation type="list" allowBlank="1" showInputMessage="1" showErrorMessage="1" sqref="J20 J24" xr:uid="{386A052D-021D-4488-9C13-7C8726B2F9F2}">
      <formula1>#REF!</formula1>
    </dataValidation>
    <dataValidation type="list" allowBlank="1" showInputMessage="1" showErrorMessage="1" sqref="E24:I24" xr:uid="{8F2B6700-C4EB-4E17-B00E-9AF12DAA7139}">
      <formula1>$C$31:$C$40</formula1>
    </dataValidation>
    <dataValidation type="list" allowBlank="1" showInputMessage="1" showErrorMessage="1" sqref="E20:I20" xr:uid="{E50E8EEB-EF21-42DA-8B1E-739F994093C5}">
      <formula1>$C$41:$C$62</formula1>
    </dataValidation>
  </dataValidations>
  <pageMargins left="0.7" right="0.7" top="0.78740157499999996" bottom="0.78740157499999996" header="0.3" footer="0.3"/>
  <pageSetup paperSize="9"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53929-CA4A-42D6-BFB8-D6FD56A0ADB7}">
  <sheetPr>
    <tabColor rgb="FF006582"/>
    <pageSetUpPr autoPageBreaks="0"/>
  </sheetPr>
  <dimension ref="A1:O31"/>
  <sheetViews>
    <sheetView zoomScale="75" zoomScaleNormal="100" workbookViewId="0">
      <selection activeCell="B3" sqref="B3"/>
    </sheetView>
  </sheetViews>
  <sheetFormatPr baseColWidth="10" defaultColWidth="10.7265625" defaultRowHeight="14.5" outlineLevelRow="1" outlineLevelCol="1" x14ac:dyDescent="0.35"/>
  <cols>
    <col min="1" max="1" width="12.453125" style="1" customWidth="1"/>
    <col min="2" max="2" width="30" style="1" customWidth="1"/>
    <col min="3" max="3" width="54.1796875" style="1" customWidth="1"/>
    <col min="4" max="4" width="13.7265625" style="1" customWidth="1"/>
    <col min="5" max="8" width="13.7265625" style="1" customWidth="1" outlineLevel="1"/>
    <col min="9" max="9" width="13.7265625" style="1" customWidth="1"/>
    <col min="10" max="17" width="10.54296875" style="1" customWidth="1"/>
    <col min="18" max="16384" width="10.7265625" style="1"/>
  </cols>
  <sheetData>
    <row r="1" spans="1:15" ht="16" customHeight="1" x14ac:dyDescent="0.35"/>
    <row r="2" spans="1:15" ht="16" customHeight="1" thickBot="1" x14ac:dyDescent="0.4"/>
    <row r="3" spans="1:15" s="366" customFormat="1" ht="106" customHeight="1" x14ac:dyDescent="0.35">
      <c r="B3" s="127" t="s">
        <v>7278</v>
      </c>
      <c r="C3" s="387"/>
      <c r="D3" s="387"/>
      <c r="E3" s="387"/>
      <c r="F3" s="387"/>
      <c r="G3" s="387"/>
      <c r="H3" s="387"/>
      <c r="I3" s="388"/>
    </row>
    <row r="4" spans="1:15" ht="5.25" customHeight="1" x14ac:dyDescent="0.65">
      <c r="B4" s="290"/>
      <c r="C4" s="363"/>
      <c r="D4" s="363"/>
      <c r="E4" s="363"/>
      <c r="F4" s="363"/>
      <c r="G4" s="363"/>
      <c r="H4" s="363"/>
      <c r="I4" s="389"/>
    </row>
    <row r="5" spans="1:15" ht="20.149999999999999" customHeight="1" x14ac:dyDescent="0.55000000000000004">
      <c r="B5" s="235" t="s">
        <v>5727</v>
      </c>
      <c r="C5" s="236"/>
      <c r="D5" s="260"/>
      <c r="E5" s="260"/>
      <c r="F5" s="260"/>
      <c r="G5" s="395"/>
      <c r="H5" s="395"/>
      <c r="I5" s="396"/>
      <c r="J5" s="3"/>
      <c r="K5" s="5"/>
      <c r="L5" s="5"/>
      <c r="M5" s="5"/>
      <c r="N5" s="5"/>
    </row>
    <row r="6" spans="1:15" ht="16.149999999999999" customHeight="1" outlineLevel="1" x14ac:dyDescent="0.35">
      <c r="B6" s="134"/>
      <c r="C6" s="135"/>
      <c r="D6" s="135"/>
      <c r="E6" s="135"/>
      <c r="F6" s="135"/>
      <c r="G6" s="135"/>
      <c r="H6" s="135"/>
      <c r="I6" s="251"/>
      <c r="K6" s="27"/>
      <c r="L6" s="27"/>
      <c r="M6" s="27"/>
      <c r="N6" s="27"/>
    </row>
    <row r="7" spans="1:15" ht="16.149999999999999" customHeight="1" outlineLevel="1" x14ac:dyDescent="0.35">
      <c r="B7" s="262" t="s">
        <v>124</v>
      </c>
      <c r="C7" s="263" t="s">
        <v>5675</v>
      </c>
      <c r="D7" s="263"/>
      <c r="E7" s="397"/>
      <c r="F7" s="263"/>
      <c r="G7" s="263"/>
      <c r="H7" s="135"/>
      <c r="I7" s="251"/>
      <c r="K7" s="27"/>
      <c r="L7" s="27"/>
      <c r="M7" s="27"/>
      <c r="N7" s="27"/>
    </row>
    <row r="8" spans="1:15" ht="16.149999999999999" customHeight="1" outlineLevel="1" x14ac:dyDescent="0.35">
      <c r="B8" s="262"/>
      <c r="C8" s="263" t="s">
        <v>5728</v>
      </c>
      <c r="D8" s="263"/>
      <c r="E8" s="263"/>
      <c r="F8" s="263"/>
      <c r="G8" s="263"/>
      <c r="H8" s="135"/>
      <c r="I8" s="251"/>
      <c r="K8" s="27"/>
      <c r="L8" s="27"/>
      <c r="M8" s="27"/>
      <c r="N8" s="27"/>
    </row>
    <row r="9" spans="1:15" ht="16.149999999999999" customHeight="1" outlineLevel="1" x14ac:dyDescent="0.35">
      <c r="B9" s="262" t="s">
        <v>126</v>
      </c>
      <c r="C9" s="263" t="s">
        <v>5729</v>
      </c>
      <c r="D9" s="263"/>
      <c r="E9" s="263"/>
      <c r="F9" s="263"/>
      <c r="G9" s="263"/>
      <c r="H9" s="135"/>
      <c r="I9" s="251"/>
      <c r="K9" s="61"/>
      <c r="L9" s="61"/>
      <c r="M9" s="61"/>
      <c r="N9" s="61"/>
    </row>
    <row r="10" spans="1:15" ht="16.149999999999999" customHeight="1" outlineLevel="1" x14ac:dyDescent="0.35">
      <c r="B10" s="262"/>
      <c r="C10" s="263" t="s">
        <v>5730</v>
      </c>
      <c r="D10" s="263"/>
      <c r="E10" s="263"/>
      <c r="F10" s="263"/>
      <c r="G10" s="263"/>
      <c r="H10" s="135"/>
      <c r="I10" s="251"/>
      <c r="K10" s="27"/>
      <c r="L10" s="27"/>
      <c r="M10" s="27"/>
      <c r="N10" s="27"/>
    </row>
    <row r="11" spans="1:15" ht="32.65" customHeight="1" outlineLevel="1" x14ac:dyDescent="0.35">
      <c r="B11" s="134"/>
      <c r="C11" s="135"/>
      <c r="D11" s="135"/>
      <c r="E11" s="264"/>
      <c r="F11" s="135"/>
      <c r="G11" s="135"/>
      <c r="H11" s="135"/>
      <c r="I11" s="251"/>
      <c r="O11" s="4"/>
    </row>
    <row r="12" spans="1:15" ht="32.65" customHeight="1" thickBot="1" x14ac:dyDescent="0.9">
      <c r="B12" s="1120" t="s">
        <v>5731</v>
      </c>
      <c r="C12" s="1121"/>
      <c r="D12" s="1121"/>
      <c r="E12" s="1121"/>
      <c r="F12" s="1121"/>
      <c r="G12" s="1121"/>
      <c r="H12" s="1191"/>
      <c r="I12" s="432">
        <f>(SUM(21:21)+SUM(29:29))/1000</f>
        <v>907</v>
      </c>
    </row>
    <row r="13" spans="1:15" ht="16.149999999999999" customHeight="1" x14ac:dyDescent="0.35">
      <c r="O13" s="4"/>
    </row>
    <row r="14" spans="1:15" ht="24" thickBot="1" x14ac:dyDescent="0.6">
      <c r="A14" s="7"/>
      <c r="B14" s="96" t="s">
        <v>135</v>
      </c>
      <c r="C14" s="67"/>
    </row>
    <row r="15" spans="1:15" s="619" customFormat="1" x14ac:dyDescent="0.35">
      <c r="B15" s="585"/>
      <c r="C15" s="586"/>
      <c r="D15" s="630" t="s">
        <v>5732</v>
      </c>
      <c r="E15" s="630" t="s">
        <v>5732</v>
      </c>
      <c r="F15" s="630" t="s">
        <v>5732</v>
      </c>
      <c r="G15" s="630" t="s">
        <v>5732</v>
      </c>
      <c r="H15" s="630" t="s">
        <v>5732</v>
      </c>
      <c r="I15" s="630" t="s">
        <v>5732</v>
      </c>
      <c r="O15" s="620"/>
    </row>
    <row r="16" spans="1:15" s="94" customFormat="1" ht="15" customHeight="1" x14ac:dyDescent="0.35">
      <c r="B16" s="621"/>
      <c r="C16" s="379"/>
      <c r="D16" s="622"/>
      <c r="E16" s="622"/>
      <c r="F16" s="622"/>
      <c r="G16" s="622"/>
      <c r="H16" s="622"/>
      <c r="I16" s="623"/>
      <c r="O16" s="449"/>
    </row>
    <row r="17" spans="2:15" s="94" customFormat="1" ht="15" customHeight="1" x14ac:dyDescent="0.35">
      <c r="B17" s="624"/>
      <c r="C17" s="625" t="s">
        <v>5733</v>
      </c>
      <c r="D17" s="626" t="s">
        <v>3516</v>
      </c>
      <c r="E17" s="626" t="s">
        <v>5734</v>
      </c>
      <c r="F17" s="626" t="s">
        <v>5735</v>
      </c>
      <c r="G17" s="626" t="s">
        <v>5736</v>
      </c>
      <c r="H17" s="626" t="s">
        <v>5737</v>
      </c>
      <c r="I17" s="627" t="s">
        <v>5738</v>
      </c>
      <c r="O17" s="449"/>
    </row>
    <row r="18" spans="2:15" s="94" customFormat="1" ht="15" customHeight="1" x14ac:dyDescent="0.35">
      <c r="B18" s="491"/>
      <c r="C18" s="136" t="s">
        <v>5739</v>
      </c>
      <c r="D18" s="444">
        <v>20000</v>
      </c>
      <c r="E18" s="444"/>
      <c r="F18" s="612"/>
      <c r="G18" s="444"/>
      <c r="H18" s="444"/>
      <c r="I18" s="628">
        <v>30000</v>
      </c>
      <c r="O18" s="449"/>
    </row>
    <row r="19" spans="2:15" s="94" customFormat="1" ht="15" customHeight="1" x14ac:dyDescent="0.45">
      <c r="B19" s="491"/>
      <c r="C19" s="136" t="s">
        <v>5740</v>
      </c>
      <c r="D19" s="513">
        <v>2.4</v>
      </c>
      <c r="E19" s="513"/>
      <c r="F19" s="513"/>
      <c r="G19" s="513"/>
      <c r="H19" s="513"/>
      <c r="I19" s="629">
        <v>0</v>
      </c>
      <c r="O19" s="449"/>
    </row>
    <row r="20" spans="2:15" s="94" customFormat="1" ht="15" customHeight="1" x14ac:dyDescent="0.45">
      <c r="B20" s="491"/>
      <c r="C20" s="136" t="s">
        <v>5741</v>
      </c>
      <c r="D20" s="513">
        <v>0</v>
      </c>
      <c r="E20" s="513"/>
      <c r="F20" s="513"/>
      <c r="G20" s="513"/>
      <c r="H20" s="513"/>
      <c r="I20" s="629">
        <v>1.7</v>
      </c>
      <c r="O20" s="449"/>
    </row>
    <row r="21" spans="2:15" s="94" customFormat="1" ht="15" customHeight="1" thickBot="1" x14ac:dyDescent="0.5">
      <c r="B21" s="534"/>
      <c r="C21" s="494" t="s">
        <v>3571</v>
      </c>
      <c r="D21" s="535">
        <f t="shared" ref="D21:I21" si="0">D18*(D19+D20)</f>
        <v>48000</v>
      </c>
      <c r="E21" s="536">
        <f t="shared" si="0"/>
        <v>0</v>
      </c>
      <c r="F21" s="536">
        <f t="shared" si="0"/>
        <v>0</v>
      </c>
      <c r="G21" s="536">
        <f t="shared" si="0"/>
        <v>0</v>
      </c>
      <c r="H21" s="536">
        <f t="shared" si="0"/>
        <v>0</v>
      </c>
      <c r="I21" s="537">
        <f t="shared" si="0"/>
        <v>51000</v>
      </c>
      <c r="O21" s="449"/>
    </row>
    <row r="22" spans="2:15" ht="15" customHeight="1" thickBot="1" x14ac:dyDescent="0.4">
      <c r="B22" s="7"/>
      <c r="C22" s="7"/>
      <c r="D22" s="4"/>
      <c r="E22" s="4"/>
      <c r="F22" s="4"/>
      <c r="O22" s="4"/>
    </row>
    <row r="23" spans="2:15" s="256" customFormat="1" ht="15" customHeight="1" x14ac:dyDescent="0.35">
      <c r="B23" s="585"/>
      <c r="C23" s="586"/>
      <c r="D23" s="630" t="s">
        <v>5742</v>
      </c>
      <c r="E23" s="630" t="s">
        <v>5742</v>
      </c>
      <c r="F23" s="630" t="s">
        <v>5742</v>
      </c>
      <c r="G23" s="630" t="s">
        <v>5742</v>
      </c>
      <c r="H23" s="630" t="s">
        <v>5742</v>
      </c>
      <c r="I23" s="630" t="s">
        <v>5742</v>
      </c>
      <c r="O23" s="456"/>
    </row>
    <row r="24" spans="2:15" s="94" customFormat="1" ht="15" customHeight="1" x14ac:dyDescent="0.35">
      <c r="B24" s="624"/>
      <c r="C24" s="625"/>
      <c r="D24" s="622"/>
      <c r="E24" s="622"/>
      <c r="F24" s="622"/>
      <c r="G24" s="622"/>
      <c r="H24" s="622"/>
      <c r="I24" s="623"/>
      <c r="O24" s="449"/>
    </row>
    <row r="25" spans="2:15" s="94" customFormat="1" ht="15" customHeight="1" x14ac:dyDescent="0.35">
      <c r="B25" s="624"/>
      <c r="C25" s="625" t="s">
        <v>5733</v>
      </c>
      <c r="D25" s="626" t="s">
        <v>3516</v>
      </c>
      <c r="E25" s="626" t="s">
        <v>5734</v>
      </c>
      <c r="F25" s="626" t="s">
        <v>5735</v>
      </c>
      <c r="G25" s="626" t="s">
        <v>5736</v>
      </c>
      <c r="H25" s="626" t="s">
        <v>5737</v>
      </c>
      <c r="I25" s="627" t="s">
        <v>5738</v>
      </c>
      <c r="O25" s="449"/>
    </row>
    <row r="26" spans="2:15" s="94" customFormat="1" ht="15" customHeight="1" x14ac:dyDescent="0.35">
      <c r="B26" s="491"/>
      <c r="C26" s="136" t="s">
        <v>5739</v>
      </c>
      <c r="D26" s="444">
        <v>40000</v>
      </c>
      <c r="E26" s="444"/>
      <c r="F26" s="612"/>
      <c r="G26" s="444"/>
      <c r="H26" s="444"/>
      <c r="I26" s="628">
        <v>10000</v>
      </c>
      <c r="O26" s="449"/>
    </row>
    <row r="27" spans="2:15" s="94" customFormat="1" ht="15" customHeight="1" x14ac:dyDescent="0.45">
      <c r="B27" s="491"/>
      <c r="C27" s="136" t="s">
        <v>5740</v>
      </c>
      <c r="D27" s="513">
        <v>1.2</v>
      </c>
      <c r="E27" s="95"/>
      <c r="F27" s="95"/>
      <c r="G27" s="95"/>
      <c r="H27" s="95"/>
      <c r="I27" s="533">
        <v>24</v>
      </c>
      <c r="O27" s="449"/>
    </row>
    <row r="28" spans="2:15" s="94" customFormat="1" ht="15" customHeight="1" x14ac:dyDescent="0.45">
      <c r="B28" s="491"/>
      <c r="C28" s="136" t="s">
        <v>5741</v>
      </c>
      <c r="D28" s="513">
        <v>13</v>
      </c>
      <c r="E28" s="95"/>
      <c r="F28" s="95"/>
      <c r="G28" s="95"/>
      <c r="H28" s="95"/>
      <c r="I28" s="533">
        <v>0</v>
      </c>
      <c r="O28" s="449"/>
    </row>
    <row r="29" spans="2:15" s="94" customFormat="1" ht="15" customHeight="1" thickBot="1" x14ac:dyDescent="0.5">
      <c r="B29" s="534"/>
      <c r="C29" s="494" t="s">
        <v>3571</v>
      </c>
      <c r="D29" s="535">
        <f t="shared" ref="D29:I29" si="1">D26*(D27+D28)</f>
        <v>568000</v>
      </c>
      <c r="E29" s="536">
        <f t="shared" si="1"/>
        <v>0</v>
      </c>
      <c r="F29" s="536">
        <f t="shared" si="1"/>
        <v>0</v>
      </c>
      <c r="G29" s="536">
        <f t="shared" si="1"/>
        <v>0</v>
      </c>
      <c r="H29" s="536">
        <f t="shared" si="1"/>
        <v>0</v>
      </c>
      <c r="I29" s="537">
        <f t="shared" si="1"/>
        <v>240000</v>
      </c>
      <c r="O29" s="449"/>
    </row>
    <row r="30" spans="2:15" x14ac:dyDescent="0.35">
      <c r="O30" s="4"/>
    </row>
    <row r="31" spans="2:15" x14ac:dyDescent="0.35">
      <c r="O31" s="4"/>
    </row>
  </sheetData>
  <mergeCells count="1">
    <mergeCell ref="B12:H12"/>
  </mergeCells>
  <phoneticPr fontId="2" type="noConversion"/>
  <pageMargins left="0.7" right="0.7" top="0.78740157499999996" bottom="0.78740157499999996"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079E1-8C82-4207-9135-4DA7456B98AB}">
  <sheetPr>
    <tabColor rgb="FF006582"/>
    <pageSetUpPr autoPageBreaks="0"/>
  </sheetPr>
  <dimension ref="A1:T171"/>
  <sheetViews>
    <sheetView topLeftCell="A57" zoomScale="60" zoomScaleNormal="60" workbookViewId="0">
      <selection activeCell="C10" sqref="C10"/>
    </sheetView>
  </sheetViews>
  <sheetFormatPr baseColWidth="10" defaultColWidth="10.7265625" defaultRowHeight="14.5" outlineLevelRow="1" outlineLevelCol="1" x14ac:dyDescent="0.35"/>
  <cols>
    <col min="1" max="1" width="12.453125" style="1" customWidth="1"/>
    <col min="2" max="2" width="30" style="1" customWidth="1"/>
    <col min="3" max="4" width="22.1796875" style="1" customWidth="1"/>
    <col min="5" max="8" width="22.1796875" style="1" customWidth="1" outlineLevel="1"/>
    <col min="9" max="9" width="22.1796875" style="1" customWidth="1"/>
    <col min="10" max="10" width="30" style="1" customWidth="1"/>
    <col min="11" max="19" width="22.1796875" style="1" customWidth="1"/>
    <col min="20" max="20" width="17.1796875" style="1" bestFit="1" customWidth="1"/>
    <col min="21" max="16384" width="10.7265625" style="1"/>
  </cols>
  <sheetData>
    <row r="1" spans="1:18" ht="16" customHeight="1" x14ac:dyDescent="0.35"/>
    <row r="2" spans="1:18" ht="16" customHeight="1" thickBot="1" x14ac:dyDescent="0.4">
      <c r="J2" s="256"/>
      <c r="K2" s="256"/>
    </row>
    <row r="3" spans="1:18" s="366" customFormat="1" ht="106" customHeight="1" x14ac:dyDescent="0.35">
      <c r="B3" s="127" t="s">
        <v>7186</v>
      </c>
      <c r="C3" s="387"/>
      <c r="D3" s="387"/>
      <c r="E3" s="387"/>
      <c r="F3" s="387"/>
      <c r="G3" s="387"/>
      <c r="H3" s="387"/>
      <c r="I3" s="388"/>
      <c r="J3" s="256"/>
      <c r="K3" s="256"/>
    </row>
    <row r="4" spans="1:18" ht="5.25" customHeight="1" x14ac:dyDescent="0.65">
      <c r="B4" s="290"/>
      <c r="C4" s="363"/>
      <c r="D4" s="363"/>
      <c r="E4" s="363"/>
      <c r="F4" s="363"/>
      <c r="G4" s="363"/>
      <c r="H4" s="363"/>
      <c r="I4" s="389"/>
      <c r="J4" s="256"/>
      <c r="K4" s="256"/>
    </row>
    <row r="5" spans="1:18" ht="20.149999999999999" customHeight="1" x14ac:dyDescent="0.55000000000000004">
      <c r="B5" s="235" t="s">
        <v>7266</v>
      </c>
      <c r="C5" s="236"/>
      <c r="D5" s="260"/>
      <c r="E5" s="260"/>
      <c r="F5" s="260"/>
      <c r="G5" s="395"/>
      <c r="H5" s="395"/>
      <c r="I5" s="396"/>
      <c r="J5" s="256"/>
      <c r="K5" s="256"/>
      <c r="L5" s="3"/>
      <c r="M5" s="5"/>
      <c r="N5" s="5"/>
      <c r="O5" s="5"/>
      <c r="P5" s="5"/>
    </row>
    <row r="6" spans="1:18" ht="16.149999999999999" customHeight="1" outlineLevel="1" x14ac:dyDescent="0.35">
      <c r="B6" s="134"/>
      <c r="C6" s="135"/>
      <c r="D6" s="135"/>
      <c r="E6" s="135"/>
      <c r="F6" s="135"/>
      <c r="G6" s="135"/>
      <c r="H6" s="135"/>
      <c r="I6" s="251"/>
      <c r="J6" s="256"/>
      <c r="K6" s="256"/>
      <c r="M6" s="27"/>
      <c r="N6" s="27"/>
      <c r="O6" s="27"/>
      <c r="P6" s="27"/>
    </row>
    <row r="7" spans="1:18" ht="16.149999999999999" customHeight="1" outlineLevel="1" x14ac:dyDescent="0.35">
      <c r="B7" s="262" t="s">
        <v>124</v>
      </c>
      <c r="C7" s="263" t="s">
        <v>5743</v>
      </c>
      <c r="D7" s="263"/>
      <c r="E7" s="397"/>
      <c r="F7" s="263"/>
      <c r="G7" s="263"/>
      <c r="H7" s="135"/>
      <c r="I7" s="251"/>
      <c r="J7" s="256"/>
      <c r="K7" s="256"/>
      <c r="M7" s="27"/>
      <c r="N7" s="27"/>
      <c r="O7" s="27"/>
      <c r="P7" s="27"/>
    </row>
    <row r="8" spans="1:18" ht="16.149999999999999" customHeight="1" outlineLevel="1" x14ac:dyDescent="0.35">
      <c r="B8" s="262"/>
      <c r="C8" s="263" t="s">
        <v>5728</v>
      </c>
      <c r="D8" s="263"/>
      <c r="E8" s="263"/>
      <c r="F8" s="263"/>
      <c r="G8" s="263"/>
      <c r="H8" s="135"/>
      <c r="I8" s="251"/>
      <c r="J8" s="256"/>
      <c r="K8" s="256"/>
      <c r="M8" s="27"/>
      <c r="N8" s="27"/>
      <c r="O8" s="27"/>
      <c r="P8" s="27"/>
    </row>
    <row r="9" spans="1:18" ht="16.149999999999999" customHeight="1" outlineLevel="1" x14ac:dyDescent="0.35">
      <c r="B9" s="262" t="s">
        <v>126</v>
      </c>
      <c r="C9" s="263" t="s">
        <v>5729</v>
      </c>
      <c r="D9" s="263"/>
      <c r="E9" s="263"/>
      <c r="F9" s="263"/>
      <c r="G9" s="263"/>
      <c r="H9" s="135"/>
      <c r="I9" s="251"/>
      <c r="J9" s="256"/>
      <c r="K9" s="256"/>
      <c r="M9" s="61"/>
      <c r="N9" s="61"/>
      <c r="O9" s="61"/>
      <c r="P9" s="61"/>
    </row>
    <row r="10" spans="1:18" ht="16.149999999999999" customHeight="1" outlineLevel="1" x14ac:dyDescent="0.35">
      <c r="B10" s="262"/>
      <c r="C10" s="263" t="s">
        <v>5744</v>
      </c>
      <c r="D10" s="263"/>
      <c r="E10" s="263"/>
      <c r="F10" s="263"/>
      <c r="G10" s="263"/>
      <c r="H10" s="135"/>
      <c r="I10" s="251"/>
      <c r="J10" s="256"/>
      <c r="K10" s="256"/>
      <c r="M10" s="27"/>
      <c r="N10" s="27"/>
      <c r="O10" s="27"/>
      <c r="P10" s="27"/>
    </row>
    <row r="11" spans="1:18" ht="32.65" customHeight="1" outlineLevel="1" x14ac:dyDescent="0.35">
      <c r="B11" s="134"/>
      <c r="C11" s="135"/>
      <c r="D11" s="135"/>
      <c r="E11" s="264"/>
      <c r="F11" s="135"/>
      <c r="G11" s="135"/>
      <c r="H11" s="135"/>
      <c r="I11" s="251"/>
      <c r="J11" s="256"/>
      <c r="K11" s="256"/>
      <c r="Q11" s="4"/>
    </row>
    <row r="12" spans="1:18" ht="32.65" customHeight="1" thickBot="1" x14ac:dyDescent="0.9">
      <c r="B12" s="1120" t="s">
        <v>7187</v>
      </c>
      <c r="C12" s="1121"/>
      <c r="D12" s="1121"/>
      <c r="E12" s="1121"/>
      <c r="F12" s="1121"/>
      <c r="G12" s="1121"/>
      <c r="H12" s="1191"/>
      <c r="I12" s="432">
        <f>(SUM(25:25)+SUM(37:37)+SUM(49:49)+SUM(61:61))/1000</f>
        <v>270.46656440130408</v>
      </c>
      <c r="J12" s="256"/>
      <c r="K12" s="256"/>
    </row>
    <row r="13" spans="1:18" ht="16.149999999999999" customHeight="1" x14ac:dyDescent="0.35">
      <c r="J13" s="256"/>
      <c r="K13" s="256"/>
      <c r="Q13" s="4"/>
    </row>
    <row r="14" spans="1:18" x14ac:dyDescent="0.35">
      <c r="Q14" s="4"/>
    </row>
    <row r="15" spans="1:18" s="94" customFormat="1" ht="24" thickBot="1" x14ac:dyDescent="0.6">
      <c r="A15" s="92"/>
      <c r="B15" s="96" t="s">
        <v>135</v>
      </c>
    </row>
    <row r="16" spans="1:18" x14ac:dyDescent="0.35">
      <c r="B16" s="888" t="s">
        <v>5745</v>
      </c>
      <c r="C16" s="118" t="s">
        <v>5746</v>
      </c>
      <c r="D16" s="897"/>
      <c r="E16" s="897"/>
      <c r="F16" s="897"/>
      <c r="G16" s="897"/>
      <c r="H16" s="898"/>
      <c r="I16" s="891"/>
      <c r="J16" s="888" t="s">
        <v>3516</v>
      </c>
      <c r="K16" s="118" t="s">
        <v>5746</v>
      </c>
      <c r="L16" s="897" t="s">
        <v>7265</v>
      </c>
      <c r="M16" s="897"/>
      <c r="N16" s="897"/>
      <c r="O16" s="897"/>
      <c r="P16" s="898"/>
      <c r="R16" s="891"/>
    </row>
    <row r="17" spans="2:18" x14ac:dyDescent="0.35">
      <c r="B17" s="516"/>
      <c r="C17" s="905" t="s">
        <v>5747</v>
      </c>
      <c r="D17" s="905" t="s">
        <v>5748</v>
      </c>
      <c r="E17" s="905" t="s">
        <v>5749</v>
      </c>
      <c r="F17" s="906" t="s">
        <v>5750</v>
      </c>
      <c r="G17" s="905" t="s">
        <v>5751</v>
      </c>
      <c r="H17" s="909" t="s">
        <v>5752</v>
      </c>
      <c r="I17" s="507"/>
      <c r="J17" s="516"/>
      <c r="K17" s="905" t="s">
        <v>5747</v>
      </c>
      <c r="L17" s="905" t="s">
        <v>5748</v>
      </c>
      <c r="M17" s="905" t="s">
        <v>5749</v>
      </c>
      <c r="N17" s="906" t="s">
        <v>5750</v>
      </c>
      <c r="O17" s="905" t="s">
        <v>5751</v>
      </c>
      <c r="P17" s="909" t="s">
        <v>5752</v>
      </c>
      <c r="R17" s="507"/>
    </row>
    <row r="18" spans="2:18" ht="15" customHeight="1" x14ac:dyDescent="0.35">
      <c r="B18" s="1193" t="s">
        <v>5753</v>
      </c>
      <c r="C18" s="1194"/>
      <c r="D18" s="1194"/>
      <c r="E18" s="1194"/>
      <c r="F18" s="1194"/>
      <c r="G18" s="1194"/>
      <c r="H18" s="1195"/>
      <c r="I18" s="892"/>
      <c r="J18" s="1193" t="s">
        <v>5753</v>
      </c>
      <c r="K18" s="1194"/>
      <c r="L18" s="1194"/>
      <c r="M18" s="1194"/>
      <c r="N18" s="1194"/>
      <c r="O18" s="1194"/>
      <c r="P18" s="1195"/>
      <c r="R18" s="892"/>
    </row>
    <row r="19" spans="2:18" ht="15" customHeight="1" x14ac:dyDescent="0.35">
      <c r="B19" s="899"/>
      <c r="C19" s="907" t="s">
        <v>5866</v>
      </c>
      <c r="D19" s="907" t="s">
        <v>5755</v>
      </c>
      <c r="E19" s="907" t="s">
        <v>2811</v>
      </c>
      <c r="F19" s="907" t="s">
        <v>5754</v>
      </c>
      <c r="G19" s="907" t="s">
        <v>5756</v>
      </c>
      <c r="H19" s="910" t="s">
        <v>2811</v>
      </c>
      <c r="I19" s="892"/>
      <c r="J19" s="899"/>
      <c r="K19" s="907" t="s">
        <v>5755</v>
      </c>
      <c r="L19" s="907" t="s">
        <v>5756</v>
      </c>
      <c r="M19" s="907" t="s">
        <v>5754</v>
      </c>
      <c r="N19" s="907"/>
      <c r="O19" s="907"/>
      <c r="P19" s="910"/>
      <c r="R19" s="892"/>
    </row>
    <row r="20" spans="2:18" ht="15" customHeight="1" x14ac:dyDescent="0.35">
      <c r="B20" s="1192" t="s">
        <v>5757</v>
      </c>
      <c r="C20" s="1102"/>
      <c r="D20" s="1102"/>
      <c r="E20" s="1102"/>
      <c r="F20" s="1102"/>
      <c r="G20" s="1102"/>
      <c r="H20" s="1103"/>
      <c r="I20" s="892"/>
      <c r="J20" s="1192" t="s">
        <v>5757</v>
      </c>
      <c r="K20" s="1102"/>
      <c r="L20" s="1102"/>
      <c r="M20" s="1102"/>
      <c r="N20" s="1102"/>
      <c r="O20" s="1102"/>
      <c r="P20" s="1103"/>
      <c r="R20" s="892"/>
    </row>
    <row r="21" spans="2:18" ht="95.25" customHeight="1" x14ac:dyDescent="0.35">
      <c r="B21" s="901"/>
      <c r="C21" s="908" t="s">
        <v>5774</v>
      </c>
      <c r="D21" s="908" t="s">
        <v>7257</v>
      </c>
      <c r="E21" s="908" t="s">
        <v>7225</v>
      </c>
      <c r="F21" s="908" t="s">
        <v>5759</v>
      </c>
      <c r="G21" s="908" t="s">
        <v>7211</v>
      </c>
      <c r="H21" s="911" t="s">
        <v>7263</v>
      </c>
      <c r="I21" s="721"/>
      <c r="J21" s="901"/>
      <c r="K21" s="908" t="s">
        <v>7257</v>
      </c>
      <c r="L21" s="908" t="s">
        <v>7229</v>
      </c>
      <c r="M21" s="908" t="s">
        <v>5825</v>
      </c>
      <c r="N21" s="908"/>
      <c r="O21" s="908"/>
      <c r="P21" s="911"/>
      <c r="R21" s="721"/>
    </row>
    <row r="22" spans="2:18" ht="73" customHeight="1" x14ac:dyDescent="0.35">
      <c r="B22" s="900" t="s">
        <v>7264</v>
      </c>
      <c r="C22" s="1011">
        <v>20</v>
      </c>
      <c r="D22" s="1011">
        <v>340</v>
      </c>
      <c r="E22" s="1011">
        <v>10</v>
      </c>
      <c r="F22" s="1011">
        <v>230</v>
      </c>
      <c r="G22" s="1011">
        <v>20</v>
      </c>
      <c r="H22" s="1012">
        <v>150</v>
      </c>
      <c r="I22" s="892"/>
      <c r="J22" s="900" t="s">
        <v>7264</v>
      </c>
      <c r="K22" s="1011">
        <v>10</v>
      </c>
      <c r="L22" s="1011">
        <v>50</v>
      </c>
      <c r="M22" s="1011">
        <v>2</v>
      </c>
      <c r="N22" s="1011"/>
      <c r="O22" s="1011"/>
      <c r="P22" s="1012"/>
      <c r="R22" s="892"/>
    </row>
    <row r="23" spans="2:18" ht="16.5" x14ac:dyDescent="0.45">
      <c r="B23" s="899" t="s">
        <v>5689</v>
      </c>
      <c r="C23" s="890">
        <f t="shared" ref="C23:H23" si="0">C22*(IFERROR(VLOOKUP(C21,$C$66:$E$137,3,0), 0))</f>
        <v>2.1714663414634146</v>
      </c>
      <c r="D23" s="890">
        <f t="shared" si="0"/>
        <v>35.093152520325205</v>
      </c>
      <c r="E23" s="890">
        <f t="shared" si="0"/>
        <v>8.7704682926829278</v>
      </c>
      <c r="F23" s="890">
        <f t="shared" si="0"/>
        <v>15.566875520325203</v>
      </c>
      <c r="G23" s="890">
        <f t="shared" si="0"/>
        <v>12.261734634146341</v>
      </c>
      <c r="H23" s="111">
        <f t="shared" si="0"/>
        <v>1.8781612195121951</v>
      </c>
      <c r="J23" s="899" t="s">
        <v>5689</v>
      </c>
      <c r="K23" s="890">
        <f t="shared" ref="K23:P23" si="1">K22*(IFERROR(VLOOKUP(K21,$C$66:$E$137,3,0), 0))</f>
        <v>1.0321515447154472</v>
      </c>
      <c r="L23" s="890">
        <f t="shared" si="1"/>
        <v>1.3959426422764227</v>
      </c>
      <c r="M23" s="890">
        <f t="shared" si="1"/>
        <v>0.1353641349593496</v>
      </c>
      <c r="N23" s="890">
        <f t="shared" si="1"/>
        <v>0</v>
      </c>
      <c r="O23" s="890">
        <f t="shared" si="1"/>
        <v>0</v>
      </c>
      <c r="P23" s="111">
        <f t="shared" si="1"/>
        <v>0</v>
      </c>
    </row>
    <row r="24" spans="2:18" ht="15" thickBot="1" x14ac:dyDescent="0.4">
      <c r="B24" s="902" t="s">
        <v>7194</v>
      </c>
      <c r="C24" s="912">
        <v>3454</v>
      </c>
      <c r="D24" s="903"/>
      <c r="E24" s="903"/>
      <c r="F24" s="903"/>
      <c r="G24" s="904" t="s">
        <v>5760</v>
      </c>
      <c r="H24" s="112">
        <f>SUM(C23:H23)</f>
        <v>75.741858528455282</v>
      </c>
      <c r="J24" s="902" t="s">
        <v>7194</v>
      </c>
      <c r="K24" s="913">
        <v>3454</v>
      </c>
      <c r="L24" s="903"/>
      <c r="M24" s="903"/>
      <c r="N24" s="903"/>
      <c r="O24" s="904" t="s">
        <v>5760</v>
      </c>
      <c r="P24" s="914">
        <f>SUM(K23:P23)</f>
        <v>2.5634583219512193</v>
      </c>
    </row>
    <row r="25" spans="2:18" ht="38.15" customHeight="1" x14ac:dyDescent="0.45">
      <c r="D25" s="894"/>
      <c r="E25" s="1196" t="s">
        <v>3571</v>
      </c>
      <c r="F25" s="1196"/>
      <c r="G25" s="1196"/>
      <c r="H25" s="889">
        <f>H24*C24</f>
        <v>261612.37935728455</v>
      </c>
      <c r="L25" s="894"/>
      <c r="M25" s="1196" t="s">
        <v>3571</v>
      </c>
      <c r="N25" s="1196"/>
      <c r="O25" s="1196"/>
      <c r="P25" s="889">
        <f>P24*K24</f>
        <v>8854.1850440195121</v>
      </c>
    </row>
    <row r="27" spans="2:18" ht="15" thickBot="1" x14ac:dyDescent="0.4"/>
    <row r="28" spans="2:18" x14ac:dyDescent="0.35">
      <c r="B28" s="888" t="s">
        <v>5735</v>
      </c>
      <c r="C28" s="118" t="s">
        <v>5746</v>
      </c>
      <c r="D28" s="897"/>
      <c r="E28" s="897"/>
      <c r="F28" s="897"/>
      <c r="G28" s="897"/>
      <c r="H28" s="898"/>
      <c r="I28" s="891"/>
      <c r="J28" s="888" t="s">
        <v>5736</v>
      </c>
      <c r="K28" s="118" t="s">
        <v>5746</v>
      </c>
      <c r="L28" s="897"/>
      <c r="M28" s="897"/>
      <c r="N28" s="897"/>
      <c r="O28" s="897"/>
      <c r="P28" s="898"/>
      <c r="R28" s="891"/>
    </row>
    <row r="29" spans="2:18" x14ac:dyDescent="0.35">
      <c r="B29" s="516"/>
      <c r="C29" s="905" t="s">
        <v>5747</v>
      </c>
      <c r="D29" s="905" t="s">
        <v>5748</v>
      </c>
      <c r="E29" s="905" t="s">
        <v>5749</v>
      </c>
      <c r="F29" s="906" t="s">
        <v>5750</v>
      </c>
      <c r="G29" s="905" t="s">
        <v>5751</v>
      </c>
      <c r="H29" s="909" t="s">
        <v>5752</v>
      </c>
      <c r="I29" s="507"/>
      <c r="J29" s="516"/>
      <c r="K29" s="905" t="s">
        <v>5747</v>
      </c>
      <c r="L29" s="905" t="s">
        <v>5748</v>
      </c>
      <c r="M29" s="905" t="s">
        <v>5749</v>
      </c>
      <c r="N29" s="906" t="s">
        <v>5750</v>
      </c>
      <c r="O29" s="905" t="s">
        <v>5751</v>
      </c>
      <c r="P29" s="909" t="s">
        <v>5752</v>
      </c>
      <c r="R29" s="507"/>
    </row>
    <row r="30" spans="2:18" ht="15" customHeight="1" x14ac:dyDescent="0.35">
      <c r="B30" s="1193" t="s">
        <v>5753</v>
      </c>
      <c r="C30" s="1194"/>
      <c r="D30" s="1194"/>
      <c r="E30" s="1194"/>
      <c r="F30" s="1194"/>
      <c r="G30" s="1194"/>
      <c r="H30" s="1195"/>
      <c r="I30" s="892"/>
      <c r="J30" s="1193" t="s">
        <v>5753</v>
      </c>
      <c r="K30" s="1194"/>
      <c r="L30" s="1194"/>
      <c r="M30" s="1194"/>
      <c r="N30" s="1194"/>
      <c r="O30" s="1194"/>
      <c r="P30" s="1195"/>
      <c r="R30" s="892"/>
    </row>
    <row r="31" spans="2:18" ht="15" customHeight="1" x14ac:dyDescent="0.35">
      <c r="B31" s="899"/>
      <c r="C31" s="907"/>
      <c r="D31" s="907"/>
      <c r="E31" s="907"/>
      <c r="F31" s="907"/>
      <c r="G31" s="907"/>
      <c r="H31" s="910"/>
      <c r="I31" s="892"/>
      <c r="J31" s="899"/>
      <c r="K31" s="907"/>
      <c r="L31" s="907"/>
      <c r="M31" s="907"/>
      <c r="N31" s="907"/>
      <c r="O31" s="907"/>
      <c r="P31" s="910"/>
      <c r="R31" s="892"/>
    </row>
    <row r="32" spans="2:18" ht="15" customHeight="1" x14ac:dyDescent="0.35">
      <c r="B32" s="1192" t="s">
        <v>5757</v>
      </c>
      <c r="C32" s="1102"/>
      <c r="D32" s="1102"/>
      <c r="E32" s="1102"/>
      <c r="F32" s="1102"/>
      <c r="G32" s="1102"/>
      <c r="H32" s="1103"/>
      <c r="I32" s="892"/>
      <c r="J32" s="1192" t="s">
        <v>5757</v>
      </c>
      <c r="K32" s="1102"/>
      <c r="L32" s="1102"/>
      <c r="M32" s="1102"/>
      <c r="N32" s="1102"/>
      <c r="O32" s="1102"/>
      <c r="P32" s="1103"/>
      <c r="R32" s="892"/>
    </row>
    <row r="33" spans="2:18" ht="95.25" customHeight="1" x14ac:dyDescent="0.35">
      <c r="B33" s="901"/>
      <c r="C33" s="908"/>
      <c r="D33" s="908"/>
      <c r="E33" s="908"/>
      <c r="F33" s="908"/>
      <c r="G33" s="908"/>
      <c r="H33" s="911"/>
      <c r="I33" s="721"/>
      <c r="J33" s="901"/>
      <c r="K33" s="908"/>
      <c r="L33" s="908"/>
      <c r="M33" s="908"/>
      <c r="N33" s="908"/>
      <c r="O33" s="908"/>
      <c r="P33" s="911"/>
      <c r="R33" s="721"/>
    </row>
    <row r="34" spans="2:18" ht="73" customHeight="1" x14ac:dyDescent="0.35">
      <c r="B34" s="900" t="s">
        <v>7264</v>
      </c>
      <c r="C34" s="1011"/>
      <c r="D34" s="1011"/>
      <c r="E34" s="1011"/>
      <c r="F34" s="1011"/>
      <c r="G34" s="1011"/>
      <c r="H34" s="1012"/>
      <c r="I34" s="892"/>
      <c r="J34" s="900" t="s">
        <v>7264</v>
      </c>
      <c r="K34" s="1011"/>
      <c r="L34" s="1011"/>
      <c r="M34" s="1011"/>
      <c r="N34" s="1011"/>
      <c r="O34" s="1011"/>
      <c r="P34" s="1012"/>
      <c r="R34" s="892"/>
    </row>
    <row r="35" spans="2:18" ht="16.5" x14ac:dyDescent="0.45">
      <c r="B35" s="899" t="s">
        <v>5689</v>
      </c>
      <c r="C35" s="890">
        <f t="shared" ref="C35:H35" si="2">C34*(IFERROR(VLOOKUP(C33,$C$66:$E$137,3,0), 0))</f>
        <v>0</v>
      </c>
      <c r="D35" s="890">
        <f t="shared" si="2"/>
        <v>0</v>
      </c>
      <c r="E35" s="890">
        <f t="shared" si="2"/>
        <v>0</v>
      </c>
      <c r="F35" s="890">
        <f t="shared" si="2"/>
        <v>0</v>
      </c>
      <c r="G35" s="890">
        <f t="shared" si="2"/>
        <v>0</v>
      </c>
      <c r="H35" s="111">
        <f t="shared" si="2"/>
        <v>0</v>
      </c>
      <c r="J35" s="899" t="s">
        <v>5689</v>
      </c>
      <c r="K35" s="890">
        <f t="shared" ref="K35:P35" si="3">K34*(IFERROR(VLOOKUP(K33,$C$66:$E$137,3,0), 0))</f>
        <v>0</v>
      </c>
      <c r="L35" s="890">
        <f t="shared" si="3"/>
        <v>0</v>
      </c>
      <c r="M35" s="890">
        <f t="shared" si="3"/>
        <v>0</v>
      </c>
      <c r="N35" s="890">
        <f t="shared" si="3"/>
        <v>0</v>
      </c>
      <c r="O35" s="890">
        <f t="shared" si="3"/>
        <v>0</v>
      </c>
      <c r="P35" s="111">
        <f t="shared" si="3"/>
        <v>0</v>
      </c>
    </row>
    <row r="36" spans="2:18" ht="15" thickBot="1" x14ac:dyDescent="0.4">
      <c r="B36" s="902" t="s">
        <v>7194</v>
      </c>
      <c r="C36" s="913"/>
      <c r="D36" s="903"/>
      <c r="E36" s="903"/>
      <c r="F36" s="903"/>
      <c r="G36" s="904" t="s">
        <v>5760</v>
      </c>
      <c r="H36" s="914">
        <f>SUM(C35:H35)</f>
        <v>0</v>
      </c>
      <c r="J36" s="902" t="s">
        <v>7194</v>
      </c>
      <c r="K36" s="913"/>
      <c r="L36" s="903"/>
      <c r="M36" s="903"/>
      <c r="N36" s="903"/>
      <c r="O36" s="904" t="s">
        <v>5760</v>
      </c>
      <c r="P36" s="914">
        <f>SUM(K35:P35)</f>
        <v>0</v>
      </c>
    </row>
    <row r="37" spans="2:18" ht="38.15" customHeight="1" x14ac:dyDescent="0.45">
      <c r="D37" s="894"/>
      <c r="E37" s="1196" t="s">
        <v>3571</v>
      </c>
      <c r="F37" s="1196"/>
      <c r="G37" s="1196"/>
      <c r="H37" s="889">
        <f>H36*C36</f>
        <v>0</v>
      </c>
      <c r="L37" s="894"/>
      <c r="M37" s="1196" t="s">
        <v>3571</v>
      </c>
      <c r="N37" s="1196"/>
      <c r="O37" s="1196"/>
      <c r="P37" s="889">
        <f>P36*K36</f>
        <v>0</v>
      </c>
    </row>
    <row r="39" spans="2:18" ht="15" thickBot="1" x14ac:dyDescent="0.4"/>
    <row r="40" spans="2:18" x14ac:dyDescent="0.35">
      <c r="B40" s="888" t="s">
        <v>5737</v>
      </c>
      <c r="C40" s="118" t="s">
        <v>5746</v>
      </c>
      <c r="D40" s="897"/>
      <c r="E40" s="897"/>
      <c r="F40" s="897"/>
      <c r="G40" s="897"/>
      <c r="H40" s="898"/>
      <c r="I40" s="891"/>
      <c r="J40" s="888" t="s">
        <v>5738</v>
      </c>
      <c r="K40" s="118" t="s">
        <v>5746</v>
      </c>
      <c r="L40" s="897"/>
      <c r="M40" s="897"/>
      <c r="N40" s="897"/>
      <c r="O40" s="897"/>
      <c r="P40" s="898"/>
      <c r="R40" s="891"/>
    </row>
    <row r="41" spans="2:18" x14ac:dyDescent="0.35">
      <c r="B41" s="516"/>
      <c r="C41" s="905" t="s">
        <v>5747</v>
      </c>
      <c r="D41" s="905" t="s">
        <v>5748</v>
      </c>
      <c r="E41" s="905" t="s">
        <v>5749</v>
      </c>
      <c r="F41" s="906" t="s">
        <v>5750</v>
      </c>
      <c r="G41" s="905" t="s">
        <v>5751</v>
      </c>
      <c r="H41" s="909" t="s">
        <v>5752</v>
      </c>
      <c r="I41" s="507"/>
      <c r="J41" s="516"/>
      <c r="K41" s="905" t="s">
        <v>5747</v>
      </c>
      <c r="L41" s="905" t="s">
        <v>5748</v>
      </c>
      <c r="M41" s="905" t="s">
        <v>5749</v>
      </c>
      <c r="N41" s="906" t="s">
        <v>5750</v>
      </c>
      <c r="O41" s="905" t="s">
        <v>5751</v>
      </c>
      <c r="P41" s="909" t="s">
        <v>5752</v>
      </c>
      <c r="R41" s="507"/>
    </row>
    <row r="42" spans="2:18" ht="15" customHeight="1" x14ac:dyDescent="0.35">
      <c r="B42" s="1193" t="s">
        <v>5753</v>
      </c>
      <c r="C42" s="1194"/>
      <c r="D42" s="1194"/>
      <c r="E42" s="1194"/>
      <c r="F42" s="1194"/>
      <c r="G42" s="1194"/>
      <c r="H42" s="1195"/>
      <c r="I42" s="892"/>
      <c r="J42" s="1193" t="s">
        <v>5753</v>
      </c>
      <c r="K42" s="1194"/>
      <c r="L42" s="1194"/>
      <c r="M42" s="1194"/>
      <c r="N42" s="1194"/>
      <c r="O42" s="1194"/>
      <c r="P42" s="1195"/>
      <c r="R42" s="892"/>
    </row>
    <row r="43" spans="2:18" ht="15" customHeight="1" x14ac:dyDescent="0.35">
      <c r="B43" s="899"/>
      <c r="C43" s="907" t="s">
        <v>2811</v>
      </c>
      <c r="D43" s="907"/>
      <c r="E43" s="907"/>
      <c r="F43" s="907"/>
      <c r="G43" s="907"/>
      <c r="H43" s="910"/>
      <c r="I43" s="892"/>
      <c r="J43" s="899"/>
      <c r="K43" s="907"/>
      <c r="L43" s="907"/>
      <c r="M43" s="907"/>
      <c r="N43" s="907"/>
      <c r="O43" s="907"/>
      <c r="P43" s="910"/>
      <c r="R43" s="892"/>
    </row>
    <row r="44" spans="2:18" ht="15" customHeight="1" x14ac:dyDescent="0.35">
      <c r="B44" s="1192" t="s">
        <v>5757</v>
      </c>
      <c r="C44" s="1102"/>
      <c r="D44" s="1102"/>
      <c r="E44" s="1102"/>
      <c r="F44" s="1102"/>
      <c r="G44" s="1102"/>
      <c r="H44" s="1103"/>
      <c r="I44" s="892"/>
      <c r="J44" s="1192" t="s">
        <v>5757</v>
      </c>
      <c r="K44" s="1102"/>
      <c r="L44" s="1102"/>
      <c r="M44" s="1102"/>
      <c r="N44" s="1102"/>
      <c r="O44" s="1102"/>
      <c r="P44" s="1103"/>
      <c r="R44" s="892"/>
    </row>
    <row r="45" spans="2:18" ht="95.25" customHeight="1" x14ac:dyDescent="0.35">
      <c r="B45" s="901"/>
      <c r="C45" s="908"/>
      <c r="D45" s="908"/>
      <c r="E45" s="908"/>
      <c r="F45" s="908"/>
      <c r="G45" s="908"/>
      <c r="H45" s="911"/>
      <c r="I45" s="721"/>
      <c r="J45" s="901"/>
      <c r="K45" s="908"/>
      <c r="L45" s="908"/>
      <c r="M45" s="908"/>
      <c r="N45" s="908"/>
      <c r="O45" s="908"/>
      <c r="P45" s="911"/>
      <c r="R45" s="721"/>
    </row>
    <row r="46" spans="2:18" ht="73" customHeight="1" x14ac:dyDescent="0.35">
      <c r="B46" s="900" t="s">
        <v>7264</v>
      </c>
      <c r="C46" s="1011"/>
      <c r="D46" s="1011"/>
      <c r="E46" s="1011"/>
      <c r="F46" s="1011"/>
      <c r="G46" s="1011"/>
      <c r="H46" s="1012"/>
      <c r="I46" s="892"/>
      <c r="J46" s="900" t="s">
        <v>7264</v>
      </c>
      <c r="K46" s="1011"/>
      <c r="L46" s="1011"/>
      <c r="M46" s="1011"/>
      <c r="N46" s="1011"/>
      <c r="O46" s="1011"/>
      <c r="P46" s="1012"/>
      <c r="R46" s="892"/>
    </row>
    <row r="47" spans="2:18" ht="16.5" x14ac:dyDescent="0.45">
      <c r="B47" s="899" t="s">
        <v>5689</v>
      </c>
      <c r="C47" s="890">
        <f t="shared" ref="C47:H47" si="4">C46*(IFERROR(VLOOKUP(C45,$C$66:$E$137,3,0), 0))</f>
        <v>0</v>
      </c>
      <c r="D47" s="890">
        <f t="shared" si="4"/>
        <v>0</v>
      </c>
      <c r="E47" s="890">
        <f t="shared" si="4"/>
        <v>0</v>
      </c>
      <c r="F47" s="890">
        <f t="shared" si="4"/>
        <v>0</v>
      </c>
      <c r="G47" s="890">
        <f t="shared" si="4"/>
        <v>0</v>
      </c>
      <c r="H47" s="111">
        <f t="shared" si="4"/>
        <v>0</v>
      </c>
      <c r="J47" s="899" t="s">
        <v>5689</v>
      </c>
      <c r="K47" s="890">
        <f t="shared" ref="K47:P47" si="5">K46*(IFERROR(VLOOKUP(K45,$C$66:$E$137,3,0), 0))</f>
        <v>0</v>
      </c>
      <c r="L47" s="890">
        <f t="shared" si="5"/>
        <v>0</v>
      </c>
      <c r="M47" s="890">
        <f t="shared" si="5"/>
        <v>0</v>
      </c>
      <c r="N47" s="890">
        <f t="shared" si="5"/>
        <v>0</v>
      </c>
      <c r="O47" s="890">
        <f t="shared" si="5"/>
        <v>0</v>
      </c>
      <c r="P47" s="111">
        <f t="shared" si="5"/>
        <v>0</v>
      </c>
    </row>
    <row r="48" spans="2:18" ht="15" thickBot="1" x14ac:dyDescent="0.4">
      <c r="B48" s="902" t="s">
        <v>7194</v>
      </c>
      <c r="C48" s="912"/>
      <c r="D48" s="903"/>
      <c r="E48" s="903"/>
      <c r="F48" s="903"/>
      <c r="G48" s="904" t="s">
        <v>5760</v>
      </c>
      <c r="H48" s="112">
        <f>SUM(C47:H47)</f>
        <v>0</v>
      </c>
      <c r="J48" s="902" t="s">
        <v>7194</v>
      </c>
      <c r="K48" s="913"/>
      <c r="L48" s="903"/>
      <c r="M48" s="903"/>
      <c r="N48" s="903"/>
      <c r="O48" s="904" t="s">
        <v>5760</v>
      </c>
      <c r="P48" s="914">
        <f>SUM(K47:P47)</f>
        <v>0</v>
      </c>
    </row>
    <row r="49" spans="1:20" ht="38.15" customHeight="1" x14ac:dyDescent="0.45">
      <c r="D49" s="894"/>
      <c r="E49" s="1196" t="s">
        <v>3571</v>
      </c>
      <c r="F49" s="1196"/>
      <c r="G49" s="1196"/>
      <c r="H49" s="889">
        <f>H48*C48</f>
        <v>0</v>
      </c>
      <c r="L49" s="894"/>
      <c r="M49" s="1196" t="s">
        <v>3571</v>
      </c>
      <c r="N49" s="1196"/>
      <c r="O49" s="1196"/>
      <c r="P49" s="889">
        <f>P48*K48</f>
        <v>0</v>
      </c>
    </row>
    <row r="51" spans="1:20" ht="15" thickBot="1" x14ac:dyDescent="0.4"/>
    <row r="52" spans="1:20" x14ac:dyDescent="0.35">
      <c r="B52" s="888" t="s">
        <v>5761</v>
      </c>
      <c r="C52" s="118" t="s">
        <v>5746</v>
      </c>
      <c r="D52" s="897"/>
      <c r="E52" s="897"/>
      <c r="F52" s="897"/>
      <c r="G52" s="897"/>
      <c r="H52" s="898"/>
      <c r="I52" s="891"/>
      <c r="J52" s="888" t="s">
        <v>5762</v>
      </c>
      <c r="K52" s="118" t="s">
        <v>5746</v>
      </c>
      <c r="L52" s="897"/>
      <c r="M52" s="897"/>
      <c r="N52" s="897"/>
      <c r="O52" s="897"/>
      <c r="P52" s="898"/>
      <c r="R52" s="891"/>
    </row>
    <row r="53" spans="1:20" ht="15" customHeight="1" x14ac:dyDescent="0.35">
      <c r="B53" s="516"/>
      <c r="C53" s="905" t="s">
        <v>5747</v>
      </c>
      <c r="D53" s="905" t="s">
        <v>5748</v>
      </c>
      <c r="E53" s="905" t="s">
        <v>5749</v>
      </c>
      <c r="F53" s="906" t="s">
        <v>5750</v>
      </c>
      <c r="G53" s="905" t="s">
        <v>5751</v>
      </c>
      <c r="H53" s="909" t="s">
        <v>5752</v>
      </c>
      <c r="I53" s="507"/>
      <c r="J53" s="516"/>
      <c r="K53" s="905" t="s">
        <v>5747</v>
      </c>
      <c r="L53" s="905" t="s">
        <v>5748</v>
      </c>
      <c r="M53" s="905" t="s">
        <v>5749</v>
      </c>
      <c r="N53" s="906" t="s">
        <v>5750</v>
      </c>
      <c r="O53" s="905" t="s">
        <v>5751</v>
      </c>
      <c r="P53" s="909" t="s">
        <v>5752</v>
      </c>
      <c r="R53" s="507"/>
    </row>
    <row r="54" spans="1:20" ht="15" customHeight="1" x14ac:dyDescent="0.35">
      <c r="B54" s="1193" t="s">
        <v>5753</v>
      </c>
      <c r="C54" s="1194"/>
      <c r="D54" s="1194"/>
      <c r="E54" s="1194"/>
      <c r="F54" s="1194"/>
      <c r="G54" s="1194"/>
      <c r="H54" s="1195"/>
      <c r="I54" s="893"/>
      <c r="J54" s="1193" t="s">
        <v>5753</v>
      </c>
      <c r="K54" s="1194"/>
      <c r="L54" s="1194"/>
      <c r="M54" s="1194"/>
      <c r="N54" s="1194"/>
      <c r="O54" s="1194"/>
      <c r="P54" s="1195"/>
      <c r="R54" s="892"/>
    </row>
    <row r="55" spans="1:20" ht="15" customHeight="1" x14ac:dyDescent="0.35">
      <c r="B55" s="899"/>
      <c r="C55" s="907" t="s">
        <v>5756</v>
      </c>
      <c r="D55" s="907"/>
      <c r="E55" s="907"/>
      <c r="F55" s="907"/>
      <c r="G55" s="907"/>
      <c r="H55" s="910"/>
      <c r="I55" s="892"/>
      <c r="J55" s="899"/>
      <c r="K55" s="907"/>
      <c r="L55" s="907"/>
      <c r="M55" s="907"/>
      <c r="N55" s="907"/>
      <c r="O55" s="907"/>
      <c r="P55" s="910"/>
      <c r="R55" s="892"/>
    </row>
    <row r="56" spans="1:20" ht="15" customHeight="1" x14ac:dyDescent="0.35">
      <c r="B56" s="1147" t="s">
        <v>5757</v>
      </c>
      <c r="C56" s="1148"/>
      <c r="D56" s="1148"/>
      <c r="E56" s="1148"/>
      <c r="F56" s="1148"/>
      <c r="G56" s="1148"/>
      <c r="H56" s="1151"/>
      <c r="I56" s="281"/>
      <c r="J56" s="1192" t="s">
        <v>5757</v>
      </c>
      <c r="K56" s="1102"/>
      <c r="L56" s="1102"/>
      <c r="M56" s="1102"/>
      <c r="N56" s="1102"/>
      <c r="O56" s="1102"/>
      <c r="P56" s="1103"/>
      <c r="R56" s="892"/>
    </row>
    <row r="57" spans="1:20" ht="95.25" customHeight="1" x14ac:dyDescent="0.35">
      <c r="B57" s="901"/>
      <c r="C57" s="908" t="s">
        <v>5818</v>
      </c>
      <c r="D57" s="908"/>
      <c r="E57" s="908"/>
      <c r="F57" s="908"/>
      <c r="G57" s="908"/>
      <c r="H57" s="911"/>
      <c r="I57" s="721"/>
      <c r="J57" s="901"/>
      <c r="K57" s="908"/>
      <c r="L57" s="908"/>
      <c r="M57" s="908"/>
      <c r="N57" s="908"/>
      <c r="O57" s="908"/>
      <c r="P57" s="911"/>
      <c r="R57" s="721"/>
    </row>
    <row r="58" spans="1:20" ht="73" customHeight="1" x14ac:dyDescent="0.35">
      <c r="B58" s="900" t="s">
        <v>7264</v>
      </c>
      <c r="C58" s="1011">
        <v>10</v>
      </c>
      <c r="D58" s="1011"/>
      <c r="E58" s="1011"/>
      <c r="F58" s="1011"/>
      <c r="G58" s="1011"/>
      <c r="H58" s="1012"/>
      <c r="I58" s="892"/>
      <c r="J58" s="900" t="s">
        <v>7264</v>
      </c>
      <c r="K58" s="1011"/>
      <c r="L58" s="1011"/>
      <c r="M58" s="1011"/>
      <c r="N58" s="1011"/>
      <c r="O58" s="1011"/>
      <c r="P58" s="1012"/>
      <c r="R58" s="892"/>
    </row>
    <row r="59" spans="1:20" ht="16.5" x14ac:dyDescent="0.45">
      <c r="B59" s="899" t="s">
        <v>5689</v>
      </c>
      <c r="C59" s="890">
        <f t="shared" ref="C59:H59" si="6">C58*(IFERROR(VLOOKUP(C57,$C$66:$E$137,3,0), 0))</f>
        <v>0</v>
      </c>
      <c r="D59" s="890">
        <f t="shared" si="6"/>
        <v>0</v>
      </c>
      <c r="E59" s="890">
        <f t="shared" si="6"/>
        <v>0</v>
      </c>
      <c r="F59" s="890">
        <f t="shared" si="6"/>
        <v>0</v>
      </c>
      <c r="G59" s="890">
        <f t="shared" si="6"/>
        <v>0</v>
      </c>
      <c r="H59" s="111">
        <f t="shared" si="6"/>
        <v>0</v>
      </c>
      <c r="J59" s="899" t="s">
        <v>5689</v>
      </c>
      <c r="K59" s="890">
        <f t="shared" ref="K59:P59" si="7">K58*(IFERROR(VLOOKUP(K57,$C$66:$E$137,3,0), 0))</f>
        <v>0</v>
      </c>
      <c r="L59" s="890">
        <f t="shared" si="7"/>
        <v>0</v>
      </c>
      <c r="M59" s="890">
        <f t="shared" si="7"/>
        <v>0</v>
      </c>
      <c r="N59" s="890">
        <f t="shared" si="7"/>
        <v>0</v>
      </c>
      <c r="O59" s="890">
        <f t="shared" si="7"/>
        <v>0</v>
      </c>
      <c r="P59" s="111">
        <f t="shared" si="7"/>
        <v>0</v>
      </c>
    </row>
    <row r="60" spans="1:20" ht="15" thickBot="1" x14ac:dyDescent="0.4">
      <c r="B60" s="902" t="s">
        <v>7194</v>
      </c>
      <c r="C60" s="912"/>
      <c r="D60" s="903"/>
      <c r="E60" s="903"/>
      <c r="F60" s="903"/>
      <c r="G60" s="904" t="s">
        <v>5760</v>
      </c>
      <c r="H60" s="112">
        <f>SUM(C59:H59)</f>
        <v>0</v>
      </c>
      <c r="J60" s="902" t="s">
        <v>7194</v>
      </c>
      <c r="K60" s="912"/>
      <c r="L60" s="903"/>
      <c r="M60" s="903"/>
      <c r="N60" s="903"/>
      <c r="O60" s="904" t="s">
        <v>5760</v>
      </c>
      <c r="P60" s="112">
        <f>SUM(K59:P59)</f>
        <v>0</v>
      </c>
    </row>
    <row r="61" spans="1:20" ht="38.15" customHeight="1" x14ac:dyDescent="0.45">
      <c r="D61" s="894"/>
      <c r="E61" s="1196" t="s">
        <v>3571</v>
      </c>
      <c r="F61" s="1196"/>
      <c r="G61" s="1196"/>
      <c r="H61" s="889">
        <f>H60*C60</f>
        <v>0</v>
      </c>
      <c r="L61" s="894"/>
      <c r="M61" s="1196" t="s">
        <v>3571</v>
      </c>
      <c r="N61" s="1196"/>
      <c r="O61" s="1196"/>
      <c r="P61" s="889">
        <f>P60*K60</f>
        <v>0</v>
      </c>
    </row>
    <row r="63" spans="1:20" x14ac:dyDescent="0.35">
      <c r="T63" s="894"/>
    </row>
    <row r="64" spans="1:20" ht="21.5" thickBot="1" x14ac:dyDescent="0.55000000000000004">
      <c r="A64" s="92" t="s">
        <v>118</v>
      </c>
      <c r="B64" s="273" t="s">
        <v>158</v>
      </c>
      <c r="C64" s="94"/>
      <c r="D64" s="94"/>
      <c r="E64" s="94"/>
    </row>
    <row r="65" spans="1:12" ht="30" customHeight="1" outlineLevel="1" x14ac:dyDescent="0.35">
      <c r="A65" s="924"/>
      <c r="B65" s="925" t="s">
        <v>5763</v>
      </c>
      <c r="C65" s="926" t="s">
        <v>5764</v>
      </c>
      <c r="D65" s="927" t="s">
        <v>53</v>
      </c>
      <c r="E65" s="925" t="s">
        <v>5765</v>
      </c>
      <c r="F65" s="928" t="s">
        <v>53</v>
      </c>
      <c r="G65" s="929" t="s">
        <v>54</v>
      </c>
      <c r="I65" s="887"/>
      <c r="J65" s="887"/>
      <c r="K65" s="887"/>
      <c r="L65" s="887"/>
    </row>
    <row r="66" spans="1:12" outlineLevel="1" x14ac:dyDescent="0.35">
      <c r="A66" s="1199" t="s">
        <v>5766</v>
      </c>
      <c r="B66" s="930" t="s">
        <v>5767</v>
      </c>
      <c r="C66" s="933" t="s">
        <v>7195</v>
      </c>
      <c r="D66" s="932" t="s">
        <v>5768</v>
      </c>
      <c r="E66" s="933">
        <v>0.51748580487804885</v>
      </c>
      <c r="F66" s="934" t="s">
        <v>5769</v>
      </c>
      <c r="G66" s="935" t="s">
        <v>5770</v>
      </c>
      <c r="H66" s="887"/>
      <c r="I66" s="887"/>
      <c r="J66" s="887"/>
      <c r="K66" s="887"/>
      <c r="L66" s="887"/>
    </row>
    <row r="67" spans="1:12" outlineLevel="1" x14ac:dyDescent="0.35">
      <c r="A67" s="1199"/>
      <c r="B67" s="933" t="s">
        <v>5771</v>
      </c>
      <c r="C67" s="933" t="s">
        <v>7196</v>
      </c>
      <c r="D67" s="932" t="s">
        <v>5768</v>
      </c>
      <c r="E67" s="933">
        <v>0.88743837398373993</v>
      </c>
      <c r="F67" s="934" t="s">
        <v>5769</v>
      </c>
      <c r="G67" s="935" t="s">
        <v>5770</v>
      </c>
      <c r="H67" s="887"/>
      <c r="I67" s="887"/>
      <c r="J67" s="887"/>
      <c r="K67" s="887"/>
      <c r="L67" s="887"/>
    </row>
    <row r="68" spans="1:12" ht="58" outlineLevel="1" x14ac:dyDescent="0.35">
      <c r="A68" s="1199" t="s">
        <v>5772</v>
      </c>
      <c r="B68" s="933" t="s">
        <v>5773</v>
      </c>
      <c r="C68" s="936" t="s">
        <v>5774</v>
      </c>
      <c r="D68" s="932" t="s">
        <v>5768</v>
      </c>
      <c r="E68" s="933">
        <v>0.10857331707317072</v>
      </c>
      <c r="F68" s="934" t="s">
        <v>5769</v>
      </c>
      <c r="G68" s="935" t="s">
        <v>5770</v>
      </c>
      <c r="H68" s="887"/>
      <c r="I68" s="887"/>
      <c r="J68" s="887"/>
      <c r="K68" s="887"/>
      <c r="L68" s="887"/>
    </row>
    <row r="69" spans="1:12" ht="43.5" customHeight="1" outlineLevel="1" x14ac:dyDescent="0.35">
      <c r="A69" s="1199"/>
      <c r="B69" s="933" t="s">
        <v>5775</v>
      </c>
      <c r="C69" s="936" t="s">
        <v>5776</v>
      </c>
      <c r="D69" s="932" t="s">
        <v>5768</v>
      </c>
      <c r="E69" s="933">
        <v>0.10857331707317072</v>
      </c>
      <c r="F69" s="934" t="s">
        <v>5769</v>
      </c>
      <c r="G69" s="935" t="s">
        <v>5770</v>
      </c>
      <c r="H69" s="887"/>
      <c r="I69" s="887"/>
      <c r="J69" s="887"/>
      <c r="K69" s="887"/>
      <c r="L69" s="887"/>
    </row>
    <row r="70" spans="1:12" ht="58" outlineLevel="1" x14ac:dyDescent="0.35">
      <c r="A70" s="1199"/>
      <c r="B70" s="933" t="s">
        <v>5777</v>
      </c>
      <c r="C70" s="936" t="s">
        <v>5778</v>
      </c>
      <c r="D70" s="932" t="s">
        <v>5768</v>
      </c>
      <c r="E70" s="933">
        <v>0.10857331707317072</v>
      </c>
      <c r="F70" s="934" t="s">
        <v>5769</v>
      </c>
      <c r="G70" s="935" t="s">
        <v>5770</v>
      </c>
      <c r="H70" s="887"/>
      <c r="I70" s="887"/>
      <c r="J70" s="887"/>
      <c r="K70" s="887"/>
      <c r="L70" s="887"/>
    </row>
    <row r="71" spans="1:12" outlineLevel="1" x14ac:dyDescent="0.35">
      <c r="A71" s="1197" t="s">
        <v>5779</v>
      </c>
      <c r="B71" s="933" t="s">
        <v>5780</v>
      </c>
      <c r="C71" s="933" t="s">
        <v>7197</v>
      </c>
      <c r="D71" s="932" t="s">
        <v>5781</v>
      </c>
      <c r="E71" s="933">
        <v>2.8713886178861792</v>
      </c>
      <c r="F71" s="934" t="s">
        <v>5769</v>
      </c>
      <c r="G71" s="935" t="s">
        <v>5770</v>
      </c>
      <c r="H71" s="887"/>
      <c r="I71" s="887"/>
      <c r="J71" s="887"/>
      <c r="K71" s="887"/>
      <c r="L71" s="887"/>
    </row>
    <row r="72" spans="1:12" outlineLevel="1" x14ac:dyDescent="0.35">
      <c r="A72" s="1197"/>
      <c r="B72" s="933" t="s">
        <v>5782</v>
      </c>
      <c r="C72" s="933" t="s">
        <v>7198</v>
      </c>
      <c r="D72" s="932" t="s">
        <v>5781</v>
      </c>
      <c r="E72" s="933">
        <v>1.973408455284553</v>
      </c>
      <c r="F72" s="934" t="s">
        <v>5769</v>
      </c>
      <c r="G72" s="935" t="s">
        <v>5770</v>
      </c>
      <c r="H72" s="887"/>
      <c r="I72" s="887"/>
      <c r="J72" s="887"/>
      <c r="K72" s="887"/>
      <c r="L72" s="887"/>
    </row>
    <row r="73" spans="1:12" outlineLevel="1" x14ac:dyDescent="0.35">
      <c r="A73" s="1197"/>
      <c r="B73" s="933" t="s">
        <v>5783</v>
      </c>
      <c r="C73" s="933" t="s">
        <v>7199</v>
      </c>
      <c r="D73" s="932" t="s">
        <v>5781</v>
      </c>
      <c r="E73" s="933">
        <v>2.9770892682926831</v>
      </c>
      <c r="F73" s="934" t="s">
        <v>5769</v>
      </c>
      <c r="G73" s="935" t="s">
        <v>5770</v>
      </c>
      <c r="H73" s="887"/>
      <c r="I73" s="887"/>
    </row>
    <row r="74" spans="1:12" outlineLevel="1" x14ac:dyDescent="0.35">
      <c r="A74" s="1197"/>
      <c r="B74" s="933" t="s">
        <v>5784</v>
      </c>
      <c r="C74" s="933" t="s">
        <v>7200</v>
      </c>
      <c r="D74" s="932" t="s">
        <v>5781</v>
      </c>
      <c r="E74" s="933">
        <v>1.4924927642276422</v>
      </c>
      <c r="F74" s="934" t="s">
        <v>5769</v>
      </c>
      <c r="G74" s="935" t="s">
        <v>5770</v>
      </c>
      <c r="H74" s="887"/>
      <c r="I74" s="887"/>
    </row>
    <row r="75" spans="1:12" outlineLevel="1" x14ac:dyDescent="0.35">
      <c r="A75" s="1197"/>
      <c r="B75" s="933" t="s">
        <v>5785</v>
      </c>
      <c r="C75" s="933" t="s">
        <v>7201</v>
      </c>
      <c r="D75" s="932" t="s">
        <v>5781</v>
      </c>
      <c r="E75" s="933">
        <v>7.1221502439024391</v>
      </c>
      <c r="F75" s="934" t="s">
        <v>5769</v>
      </c>
      <c r="G75" s="935" t="s">
        <v>5770</v>
      </c>
      <c r="H75" s="887"/>
      <c r="I75" s="887"/>
    </row>
    <row r="76" spans="1:12" outlineLevel="1" x14ac:dyDescent="0.35">
      <c r="A76" s="1197"/>
      <c r="B76" s="933" t="s">
        <v>5787</v>
      </c>
      <c r="C76" s="933" t="s">
        <v>7202</v>
      </c>
      <c r="D76" s="932" t="s">
        <v>5781</v>
      </c>
      <c r="E76" s="933">
        <v>0.69214299999999995</v>
      </c>
      <c r="F76" s="934" t="s">
        <v>5769</v>
      </c>
      <c r="G76" s="935" t="s">
        <v>5770</v>
      </c>
      <c r="H76" s="887"/>
      <c r="I76" s="887"/>
    </row>
    <row r="77" spans="1:12" outlineLevel="1" x14ac:dyDescent="0.35">
      <c r="A77" s="1197"/>
      <c r="B77" s="933" t="s">
        <v>5789</v>
      </c>
      <c r="C77" s="933" t="s">
        <v>7203</v>
      </c>
      <c r="D77" s="932" t="s">
        <v>5781</v>
      </c>
      <c r="E77" s="933">
        <v>1.2058759349593497E-2</v>
      </c>
      <c r="F77" s="934" t="s">
        <v>5769</v>
      </c>
      <c r="G77" s="935" t="s">
        <v>5770</v>
      </c>
      <c r="H77" s="887"/>
      <c r="I77" s="887"/>
    </row>
    <row r="78" spans="1:12" outlineLevel="1" x14ac:dyDescent="0.35">
      <c r="A78" s="1197"/>
      <c r="B78" s="933" t="s">
        <v>5791</v>
      </c>
      <c r="C78" s="933" t="s">
        <v>7204</v>
      </c>
      <c r="D78" s="932" t="s">
        <v>5781</v>
      </c>
      <c r="E78" s="933">
        <v>5.9823836585365855E-3</v>
      </c>
      <c r="F78" s="934" t="s">
        <v>5769</v>
      </c>
      <c r="G78" s="935" t="s">
        <v>5770</v>
      </c>
      <c r="H78" s="887"/>
      <c r="I78" s="887"/>
    </row>
    <row r="79" spans="1:12" ht="58" customHeight="1" outlineLevel="1" x14ac:dyDescent="0.35">
      <c r="A79" s="1197"/>
      <c r="B79" s="933" t="s">
        <v>5793</v>
      </c>
      <c r="C79" s="933" t="s">
        <v>7205</v>
      </c>
      <c r="D79" s="932" t="s">
        <v>5781</v>
      </c>
      <c r="E79" s="933">
        <v>3.9972343089430895</v>
      </c>
      <c r="F79" s="934" t="s">
        <v>5769</v>
      </c>
      <c r="G79" s="935" t="s">
        <v>5770</v>
      </c>
      <c r="I79" s="887"/>
    </row>
    <row r="80" spans="1:12" outlineLevel="1" x14ac:dyDescent="0.35">
      <c r="A80" s="1197"/>
      <c r="B80" s="933" t="s">
        <v>5795</v>
      </c>
      <c r="C80" s="933" t="s">
        <v>7206</v>
      </c>
      <c r="D80" s="932" t="s">
        <v>5781</v>
      </c>
      <c r="E80" s="933">
        <v>3.955679024390244</v>
      </c>
      <c r="F80" s="934" t="s">
        <v>5769</v>
      </c>
      <c r="G80" s="935" t="s">
        <v>5770</v>
      </c>
      <c r="I80" s="887"/>
    </row>
    <row r="81" spans="1:9" outlineLevel="1" x14ac:dyDescent="0.35">
      <c r="A81" s="1197" t="s">
        <v>5797</v>
      </c>
      <c r="B81" s="933" t="s">
        <v>5798</v>
      </c>
      <c r="C81" s="933" t="s">
        <v>7207</v>
      </c>
      <c r="D81" s="932" t="s">
        <v>587</v>
      </c>
      <c r="E81" s="933">
        <v>1.1284799999999999</v>
      </c>
      <c r="F81" s="934" t="s">
        <v>5769</v>
      </c>
      <c r="G81" s="935" t="s">
        <v>5770</v>
      </c>
      <c r="I81" s="887"/>
    </row>
    <row r="82" spans="1:9" outlineLevel="1" x14ac:dyDescent="0.35">
      <c r="A82" s="1197"/>
      <c r="B82" s="933" t="s">
        <v>5800</v>
      </c>
      <c r="C82" s="931" t="s">
        <v>5801</v>
      </c>
      <c r="D82" s="932" t="s">
        <v>284</v>
      </c>
      <c r="E82" s="933">
        <v>209.45203252032519</v>
      </c>
      <c r="F82" s="934" t="s">
        <v>5769</v>
      </c>
      <c r="G82" s="935" t="s">
        <v>5770</v>
      </c>
      <c r="I82" s="887"/>
    </row>
    <row r="83" spans="1:9" outlineLevel="1" x14ac:dyDescent="0.35">
      <c r="A83" s="1197"/>
      <c r="B83" s="933" t="s">
        <v>5802</v>
      </c>
      <c r="C83" s="933" t="s">
        <v>7208</v>
      </c>
      <c r="D83" s="932" t="s">
        <v>587</v>
      </c>
      <c r="E83" s="933">
        <v>0.14942226016260163</v>
      </c>
      <c r="F83" s="934" t="s">
        <v>5769</v>
      </c>
      <c r="G83" s="935" t="s">
        <v>5770</v>
      </c>
      <c r="I83" s="887"/>
    </row>
    <row r="84" spans="1:9" outlineLevel="1" x14ac:dyDescent="0.35">
      <c r="A84" s="1197"/>
      <c r="B84" s="933" t="s">
        <v>5803</v>
      </c>
      <c r="C84" s="933" t="s">
        <v>7209</v>
      </c>
      <c r="D84" s="932" t="s">
        <v>587</v>
      </c>
      <c r="E84" s="933">
        <v>0.10898463414634146</v>
      </c>
      <c r="F84" s="934" t="s">
        <v>5769</v>
      </c>
      <c r="G84" s="935" t="s">
        <v>5770</v>
      </c>
      <c r="I84" s="887"/>
    </row>
    <row r="85" spans="1:9" outlineLevel="1" x14ac:dyDescent="0.35">
      <c r="A85" s="1197" t="s">
        <v>5804</v>
      </c>
      <c r="B85" s="933" t="s">
        <v>5805</v>
      </c>
      <c r="C85" s="933" t="s">
        <v>7210</v>
      </c>
      <c r="D85" s="932" t="s">
        <v>5781</v>
      </c>
      <c r="E85" s="933">
        <v>2.1884449593495932</v>
      </c>
      <c r="F85" s="934" t="s">
        <v>5769</v>
      </c>
      <c r="G85" s="935" t="s">
        <v>5770</v>
      </c>
      <c r="I85" s="887"/>
    </row>
    <row r="86" spans="1:9" outlineLevel="1" x14ac:dyDescent="0.35">
      <c r="A86" s="1197"/>
      <c r="B86" s="933" t="s">
        <v>5806</v>
      </c>
      <c r="C86" s="933" t="s">
        <v>7211</v>
      </c>
      <c r="D86" s="932" t="s">
        <v>587</v>
      </c>
      <c r="E86" s="933">
        <v>0.61308673170731709</v>
      </c>
      <c r="F86" s="934" t="s">
        <v>5769</v>
      </c>
      <c r="G86" s="935" t="s">
        <v>5770</v>
      </c>
      <c r="I86" s="887"/>
    </row>
    <row r="87" spans="1:9" outlineLevel="1" x14ac:dyDescent="0.35">
      <c r="A87" s="1197"/>
      <c r="B87" s="933" t="s">
        <v>5807</v>
      </c>
      <c r="C87" s="933" t="s">
        <v>7212</v>
      </c>
      <c r="D87" s="932" t="s">
        <v>587</v>
      </c>
      <c r="E87" s="933">
        <v>1.6721700813008131</v>
      </c>
      <c r="F87" s="934" t="s">
        <v>5769</v>
      </c>
      <c r="G87" s="935" t="s">
        <v>5770</v>
      </c>
      <c r="I87" s="887"/>
    </row>
    <row r="88" spans="1:9" outlineLevel="1" x14ac:dyDescent="0.35">
      <c r="A88" s="1197"/>
      <c r="B88" s="933" t="s">
        <v>5808</v>
      </c>
      <c r="C88" s="933" t="s">
        <v>7213</v>
      </c>
      <c r="D88" s="932" t="s">
        <v>587</v>
      </c>
      <c r="E88" s="933">
        <v>2.6197190243902435</v>
      </c>
      <c r="F88" s="934" t="s">
        <v>5769</v>
      </c>
      <c r="G88" s="935" t="s">
        <v>5770</v>
      </c>
      <c r="H88" s="887"/>
      <c r="I88" s="887"/>
    </row>
    <row r="89" spans="1:9" outlineLevel="1" x14ac:dyDescent="0.35">
      <c r="A89" s="1197"/>
      <c r="B89" s="933" t="s">
        <v>5809</v>
      </c>
      <c r="C89" s="933" t="s">
        <v>7257</v>
      </c>
      <c r="D89" s="932" t="s">
        <v>284</v>
      </c>
      <c r="E89" s="933">
        <v>0.10321515447154472</v>
      </c>
      <c r="F89" s="934" t="s">
        <v>5769</v>
      </c>
      <c r="G89" s="935" t="s">
        <v>5770</v>
      </c>
      <c r="H89" s="887"/>
      <c r="I89" s="887"/>
    </row>
    <row r="90" spans="1:9" outlineLevel="1" x14ac:dyDescent="0.35">
      <c r="A90" s="1197"/>
      <c r="B90" s="933" t="s">
        <v>5810</v>
      </c>
      <c r="C90" s="933" t="s">
        <v>7214</v>
      </c>
      <c r="D90" s="932" t="s">
        <v>5781</v>
      </c>
      <c r="E90" s="933">
        <v>0.1672311056910569</v>
      </c>
      <c r="F90" s="934" t="s">
        <v>5769</v>
      </c>
      <c r="G90" s="935" t="s">
        <v>5770</v>
      </c>
      <c r="H90" s="887"/>
      <c r="I90" s="887"/>
    </row>
    <row r="91" spans="1:9" outlineLevel="1" x14ac:dyDescent="0.35">
      <c r="A91" s="1197"/>
      <c r="B91" s="933" t="s">
        <v>5811</v>
      </c>
      <c r="C91" s="933" t="s">
        <v>7215</v>
      </c>
      <c r="D91" s="932" t="s">
        <v>5781</v>
      </c>
      <c r="E91" s="933">
        <v>0.62704615447154477</v>
      </c>
      <c r="F91" s="934" t="s">
        <v>5769</v>
      </c>
      <c r="G91" s="935" t="s">
        <v>5770</v>
      </c>
      <c r="I91" s="887"/>
    </row>
    <row r="92" spans="1:9" ht="58" outlineLevel="1" x14ac:dyDescent="0.35">
      <c r="A92" s="1197"/>
      <c r="B92" s="933" t="s">
        <v>5812</v>
      </c>
      <c r="C92" s="936" t="s">
        <v>5759</v>
      </c>
      <c r="D92" s="932" t="s">
        <v>284</v>
      </c>
      <c r="E92" s="933">
        <v>6.7682067479674798E-2</v>
      </c>
      <c r="F92" s="934" t="s">
        <v>5769</v>
      </c>
      <c r="G92" s="935" t="s">
        <v>5770</v>
      </c>
      <c r="I92" s="887"/>
    </row>
    <row r="93" spans="1:9" outlineLevel="1" x14ac:dyDescent="0.35">
      <c r="A93" s="1197"/>
      <c r="B93" s="933" t="s">
        <v>5813</v>
      </c>
      <c r="C93" s="933" t="s">
        <v>7254</v>
      </c>
      <c r="D93" s="932" t="s">
        <v>284</v>
      </c>
      <c r="E93" s="933">
        <v>0.79150604065040642</v>
      </c>
      <c r="F93" s="934" t="s">
        <v>5769</v>
      </c>
      <c r="G93" s="935" t="s">
        <v>5770</v>
      </c>
      <c r="I93" s="887"/>
    </row>
    <row r="94" spans="1:9" outlineLevel="1" x14ac:dyDescent="0.35">
      <c r="A94" s="1197"/>
      <c r="B94" s="933" t="s">
        <v>5814</v>
      </c>
      <c r="C94" s="933" t="s">
        <v>7255</v>
      </c>
      <c r="D94" s="932" t="s">
        <v>284</v>
      </c>
      <c r="E94" s="933">
        <v>0.2270169349593496</v>
      </c>
      <c r="F94" s="934" t="s">
        <v>5769</v>
      </c>
      <c r="G94" s="935" t="s">
        <v>5770</v>
      </c>
      <c r="I94" s="887"/>
    </row>
    <row r="95" spans="1:9" outlineLevel="1" x14ac:dyDescent="0.35">
      <c r="A95" s="1197"/>
      <c r="B95" s="933" t="s">
        <v>5815</v>
      </c>
      <c r="C95" s="933" t="s">
        <v>7256</v>
      </c>
      <c r="D95" s="932" t="s">
        <v>284</v>
      </c>
      <c r="E95" s="933">
        <v>6.7682067479674798E-2</v>
      </c>
      <c r="F95" s="934" t="s">
        <v>5769</v>
      </c>
      <c r="G95" s="935" t="s">
        <v>5770</v>
      </c>
      <c r="I95" s="887"/>
    </row>
    <row r="96" spans="1:9" outlineLevel="1" x14ac:dyDescent="0.35">
      <c r="A96" s="1197"/>
      <c r="B96" s="933" t="s">
        <v>5816</v>
      </c>
      <c r="C96" s="933" t="s">
        <v>7216</v>
      </c>
      <c r="D96" s="932" t="s">
        <v>587</v>
      </c>
      <c r="E96" s="933">
        <v>3.4557335772357725</v>
      </c>
      <c r="F96" s="934" t="s">
        <v>5769</v>
      </c>
      <c r="G96" s="935" t="s">
        <v>5770</v>
      </c>
      <c r="I96" s="887"/>
    </row>
    <row r="97" spans="1:9" outlineLevel="1" x14ac:dyDescent="0.35">
      <c r="A97" s="1197"/>
      <c r="B97" s="933" t="s">
        <v>5817</v>
      </c>
      <c r="C97" s="933" t="s">
        <v>7217</v>
      </c>
      <c r="D97" s="932" t="s">
        <v>587</v>
      </c>
      <c r="E97" s="933">
        <v>6.0758756097560971</v>
      </c>
      <c r="F97" s="934" t="s">
        <v>5769</v>
      </c>
      <c r="G97" s="935" t="s">
        <v>5770</v>
      </c>
      <c r="I97" s="887"/>
    </row>
    <row r="98" spans="1:9" outlineLevel="1" x14ac:dyDescent="0.35">
      <c r="A98" s="1197"/>
      <c r="B98" s="933" t="s">
        <v>5819</v>
      </c>
      <c r="C98" s="933" t="s">
        <v>7218</v>
      </c>
      <c r="D98" s="932" t="s">
        <v>587</v>
      </c>
      <c r="E98" s="933">
        <v>0.66892443089430897</v>
      </c>
      <c r="F98" s="934" t="s">
        <v>5769</v>
      </c>
      <c r="G98" s="935" t="s">
        <v>5770</v>
      </c>
      <c r="I98" s="887"/>
    </row>
    <row r="99" spans="1:9" outlineLevel="1" x14ac:dyDescent="0.35">
      <c r="A99" s="1197"/>
      <c r="B99" s="933" t="s">
        <v>5820</v>
      </c>
      <c r="C99" s="933" t="s">
        <v>7219</v>
      </c>
      <c r="D99" s="932" t="s">
        <v>587</v>
      </c>
      <c r="E99" s="933">
        <v>1.4495243089430894</v>
      </c>
      <c r="F99" s="934" t="s">
        <v>5769</v>
      </c>
      <c r="G99" s="935" t="s">
        <v>5770</v>
      </c>
      <c r="I99" s="887"/>
    </row>
    <row r="100" spans="1:9" outlineLevel="1" x14ac:dyDescent="0.35">
      <c r="A100" s="1197"/>
      <c r="B100" s="933" t="s">
        <v>5821</v>
      </c>
      <c r="C100" s="933" t="s">
        <v>7220</v>
      </c>
      <c r="D100" s="932" t="s">
        <v>587</v>
      </c>
      <c r="E100" s="933">
        <v>2.174286422764228</v>
      </c>
      <c r="F100" s="934" t="s">
        <v>5769</v>
      </c>
      <c r="G100" s="935" t="s">
        <v>5770</v>
      </c>
      <c r="I100" s="887"/>
    </row>
    <row r="101" spans="1:9" outlineLevel="1" x14ac:dyDescent="0.35">
      <c r="A101" s="1197"/>
      <c r="B101" s="933" t="s">
        <v>5822</v>
      </c>
      <c r="C101" s="933" t="s">
        <v>7221</v>
      </c>
      <c r="D101" s="932" t="s">
        <v>587</v>
      </c>
      <c r="E101" s="933">
        <v>2.5803788617886179</v>
      </c>
      <c r="F101" s="934" t="s">
        <v>5769</v>
      </c>
      <c r="G101" s="935" t="s">
        <v>5770</v>
      </c>
      <c r="H101" s="887"/>
      <c r="I101" s="887"/>
    </row>
    <row r="102" spans="1:9" outlineLevel="1" x14ac:dyDescent="0.35">
      <c r="A102" s="1197"/>
      <c r="B102" s="933" t="s">
        <v>5823</v>
      </c>
      <c r="C102" s="933" t="s">
        <v>7222</v>
      </c>
      <c r="D102" s="932" t="s">
        <v>587</v>
      </c>
      <c r="E102" s="933">
        <v>3.288220406504065</v>
      </c>
      <c r="F102" s="934" t="s">
        <v>5769</v>
      </c>
      <c r="G102" s="935" t="s">
        <v>5770</v>
      </c>
      <c r="I102" s="887"/>
    </row>
    <row r="103" spans="1:9" ht="58" outlineLevel="1" x14ac:dyDescent="0.35">
      <c r="A103" s="1197"/>
      <c r="B103" s="933" t="s">
        <v>5824</v>
      </c>
      <c r="C103" s="936" t="s">
        <v>5825</v>
      </c>
      <c r="D103" s="932" t="s">
        <v>284</v>
      </c>
      <c r="E103" s="933">
        <v>6.7682067479674798E-2</v>
      </c>
      <c r="F103" s="934" t="s">
        <v>5769</v>
      </c>
      <c r="G103" s="935" t="s">
        <v>5770</v>
      </c>
      <c r="I103" s="887"/>
    </row>
    <row r="104" spans="1:9" outlineLevel="1" x14ac:dyDescent="0.35">
      <c r="A104" s="1197"/>
      <c r="B104" s="933" t="s">
        <v>5826</v>
      </c>
      <c r="C104" s="933" t="s">
        <v>7251</v>
      </c>
      <c r="D104" s="932" t="s">
        <v>284</v>
      </c>
      <c r="E104" s="933">
        <v>1.0086358536585367</v>
      </c>
      <c r="F104" s="934" t="s">
        <v>5769</v>
      </c>
      <c r="G104" s="935" t="s">
        <v>5770</v>
      </c>
      <c r="I104" s="887"/>
    </row>
    <row r="105" spans="1:9" outlineLevel="1" x14ac:dyDescent="0.35">
      <c r="A105" s="1197"/>
      <c r="B105" s="933" t="s">
        <v>5827</v>
      </c>
      <c r="C105" s="933" t="s">
        <v>7252</v>
      </c>
      <c r="D105" s="932" t="s">
        <v>284</v>
      </c>
      <c r="E105" s="933">
        <v>0.83661056910569109</v>
      </c>
      <c r="F105" s="934" t="s">
        <v>5769</v>
      </c>
      <c r="G105" s="935" t="s">
        <v>5770</v>
      </c>
      <c r="H105" s="887"/>
      <c r="I105" s="887"/>
    </row>
    <row r="106" spans="1:9" outlineLevel="1" x14ac:dyDescent="0.35">
      <c r="A106" s="1197"/>
      <c r="B106" s="933" t="s">
        <v>5828</v>
      </c>
      <c r="C106" s="933" t="s">
        <v>7253</v>
      </c>
      <c r="D106" s="932" t="s">
        <v>284</v>
      </c>
      <c r="E106" s="933">
        <v>0.44178561788617887</v>
      </c>
      <c r="F106" s="934" t="s">
        <v>5769</v>
      </c>
      <c r="G106" s="935" t="s">
        <v>5770</v>
      </c>
      <c r="H106" s="887"/>
      <c r="I106" s="887"/>
    </row>
    <row r="107" spans="1:9" outlineLevel="1" x14ac:dyDescent="0.35">
      <c r="A107" s="1197"/>
      <c r="B107" s="933" t="s">
        <v>5829</v>
      </c>
      <c r="C107" s="933" t="s">
        <v>7223</v>
      </c>
      <c r="D107" s="932" t="s">
        <v>587</v>
      </c>
      <c r="E107" s="933">
        <v>0.41807777235772353</v>
      </c>
      <c r="F107" s="934" t="s">
        <v>5769</v>
      </c>
      <c r="G107" s="935" t="s">
        <v>5770</v>
      </c>
      <c r="I107" s="887"/>
    </row>
    <row r="108" spans="1:9" outlineLevel="1" x14ac:dyDescent="0.35">
      <c r="A108" s="1197"/>
      <c r="B108" s="933" t="s">
        <v>5830</v>
      </c>
      <c r="C108" s="933" t="s">
        <v>7224</v>
      </c>
      <c r="D108" s="932" t="s">
        <v>587</v>
      </c>
      <c r="E108" s="933">
        <v>0.83615552845528451</v>
      </c>
      <c r="F108" s="934" t="s">
        <v>5769</v>
      </c>
      <c r="G108" s="935" t="s">
        <v>5770</v>
      </c>
      <c r="I108" s="887"/>
    </row>
    <row r="109" spans="1:9" outlineLevel="1" x14ac:dyDescent="0.35">
      <c r="A109" s="1197"/>
      <c r="B109" s="933" t="s">
        <v>5831</v>
      </c>
      <c r="C109" s="933" t="s">
        <v>7225</v>
      </c>
      <c r="D109" s="932" t="s">
        <v>284</v>
      </c>
      <c r="E109" s="933">
        <v>0.87704682926829269</v>
      </c>
      <c r="F109" s="934" t="s">
        <v>5769</v>
      </c>
      <c r="G109" s="935" t="s">
        <v>5770</v>
      </c>
      <c r="I109" s="887"/>
    </row>
    <row r="110" spans="1:9" outlineLevel="1" x14ac:dyDescent="0.35">
      <c r="A110" s="1197"/>
      <c r="B110" s="933" t="s">
        <v>5832</v>
      </c>
      <c r="C110" s="933" t="s">
        <v>7226</v>
      </c>
      <c r="D110" s="932" t="s">
        <v>587</v>
      </c>
      <c r="E110" s="933">
        <v>2.786950162601626</v>
      </c>
      <c r="F110" s="934" t="s">
        <v>5769</v>
      </c>
      <c r="G110" s="935" t="s">
        <v>5770</v>
      </c>
      <c r="I110" s="887"/>
    </row>
    <row r="111" spans="1:9" outlineLevel="1" x14ac:dyDescent="0.35">
      <c r="A111" s="1197"/>
      <c r="B111" s="933" t="s">
        <v>5833</v>
      </c>
      <c r="C111" s="933" t="s">
        <v>7227</v>
      </c>
      <c r="D111" s="932" t="s">
        <v>587</v>
      </c>
      <c r="E111" s="933">
        <v>8.9182406504065028</v>
      </c>
      <c r="F111" s="934" t="s">
        <v>5769</v>
      </c>
      <c r="G111" s="935" t="s">
        <v>5770</v>
      </c>
      <c r="I111" s="887"/>
    </row>
    <row r="112" spans="1:9" outlineLevel="1" x14ac:dyDescent="0.35">
      <c r="A112" s="1197"/>
      <c r="B112" s="933" t="s">
        <v>5834</v>
      </c>
      <c r="C112" s="933" t="s">
        <v>7228</v>
      </c>
      <c r="D112" s="932" t="s">
        <v>587</v>
      </c>
      <c r="E112" s="933">
        <v>12.82011138211382</v>
      </c>
      <c r="F112" s="934" t="s">
        <v>5769</v>
      </c>
      <c r="G112" s="935" t="s">
        <v>5770</v>
      </c>
      <c r="I112" s="887"/>
    </row>
    <row r="113" spans="1:10" outlineLevel="1" x14ac:dyDescent="0.35">
      <c r="A113" s="1197"/>
      <c r="B113" s="933" t="s">
        <v>5835</v>
      </c>
      <c r="C113" s="933" t="s">
        <v>7229</v>
      </c>
      <c r="D113" s="932" t="s">
        <v>582</v>
      </c>
      <c r="E113" s="933">
        <v>2.7918852845528454E-2</v>
      </c>
      <c r="F113" s="934" t="s">
        <v>5769</v>
      </c>
      <c r="G113" s="935" t="s">
        <v>5770</v>
      </c>
      <c r="I113" s="887"/>
      <c r="J113" s="1013"/>
    </row>
    <row r="114" spans="1:10" outlineLevel="1" x14ac:dyDescent="0.35">
      <c r="A114" s="1197"/>
      <c r="B114" s="933" t="s">
        <v>5836</v>
      </c>
      <c r="C114" s="933" t="s">
        <v>7230</v>
      </c>
      <c r="D114" s="932" t="s">
        <v>582</v>
      </c>
      <c r="E114" s="933">
        <v>5.5739002439024396E-2</v>
      </c>
      <c r="F114" s="934" t="s">
        <v>5769</v>
      </c>
      <c r="G114" s="935" t="s">
        <v>5770</v>
      </c>
      <c r="I114" s="887"/>
    </row>
    <row r="115" spans="1:10" outlineLevel="1" x14ac:dyDescent="0.35">
      <c r="A115" s="1197"/>
      <c r="B115" s="933" t="s">
        <v>5837</v>
      </c>
      <c r="C115" s="933" t="s">
        <v>7231</v>
      </c>
      <c r="D115" s="932" t="s">
        <v>582</v>
      </c>
      <c r="E115" s="933">
        <v>0.11153440650406504</v>
      </c>
      <c r="F115" s="934" t="s">
        <v>5769</v>
      </c>
      <c r="G115" s="935" t="s">
        <v>5770</v>
      </c>
      <c r="H115" s="887"/>
      <c r="I115" s="887"/>
    </row>
    <row r="116" spans="1:10" outlineLevel="1" x14ac:dyDescent="0.35">
      <c r="A116" s="1197"/>
      <c r="B116" s="933" t="s">
        <v>5838</v>
      </c>
      <c r="C116" s="933" t="s">
        <v>7232</v>
      </c>
      <c r="D116" s="932" t="s">
        <v>582</v>
      </c>
      <c r="E116" s="933">
        <v>0.261986</v>
      </c>
      <c r="F116" s="934" t="s">
        <v>5769</v>
      </c>
      <c r="G116" s="935" t="s">
        <v>5770</v>
      </c>
      <c r="I116" s="887"/>
    </row>
    <row r="117" spans="1:10" ht="58" outlineLevel="1" x14ac:dyDescent="0.35">
      <c r="A117" s="1197"/>
      <c r="B117" s="933" t="s">
        <v>5839</v>
      </c>
      <c r="C117" s="936" t="s">
        <v>5758</v>
      </c>
      <c r="D117" s="932" t="s">
        <v>284</v>
      </c>
      <c r="E117" s="933">
        <v>6.7682067479674798E-2</v>
      </c>
      <c r="F117" s="934" t="s">
        <v>5769</v>
      </c>
      <c r="G117" s="935" t="s">
        <v>5770</v>
      </c>
      <c r="I117" s="887"/>
    </row>
    <row r="118" spans="1:10" outlineLevel="1" x14ac:dyDescent="0.35">
      <c r="A118" s="1197"/>
      <c r="B118" s="933" t="s">
        <v>5840</v>
      </c>
      <c r="C118" s="933" t="s">
        <v>7233</v>
      </c>
      <c r="D118" s="932" t="s">
        <v>587</v>
      </c>
      <c r="E118" s="933">
        <v>0.19314947154471543</v>
      </c>
      <c r="F118" s="934" t="s">
        <v>5769</v>
      </c>
      <c r="G118" s="935" t="s">
        <v>5770</v>
      </c>
      <c r="I118" s="887"/>
    </row>
    <row r="119" spans="1:10" outlineLevel="1" x14ac:dyDescent="0.35">
      <c r="A119" s="1197" t="s">
        <v>5841</v>
      </c>
      <c r="B119" s="933" t="s">
        <v>5842</v>
      </c>
      <c r="C119" s="933" t="s">
        <v>7234</v>
      </c>
      <c r="D119" s="932" t="s">
        <v>284</v>
      </c>
      <c r="E119" s="933">
        <v>0.1350141951219512</v>
      </c>
      <c r="F119" s="934" t="s">
        <v>5769</v>
      </c>
      <c r="G119" s="935" t="s">
        <v>5770</v>
      </c>
      <c r="I119" s="887"/>
    </row>
    <row r="120" spans="1:10" ht="16.5" outlineLevel="1" x14ac:dyDescent="0.35">
      <c r="A120" s="1197"/>
      <c r="B120" s="933" t="s">
        <v>5843</v>
      </c>
      <c r="C120" s="933" t="s">
        <v>7258</v>
      </c>
      <c r="D120" s="932" t="s">
        <v>281</v>
      </c>
      <c r="E120" s="933">
        <v>1.2521074796747966E-2</v>
      </c>
      <c r="F120" s="934" t="s">
        <v>5769</v>
      </c>
      <c r="G120" s="935" t="s">
        <v>5770</v>
      </c>
      <c r="I120" s="887"/>
    </row>
    <row r="121" spans="1:10" ht="16.5" outlineLevel="1" x14ac:dyDescent="0.35">
      <c r="A121" s="1197"/>
      <c r="B121" s="933" t="s">
        <v>5844</v>
      </c>
      <c r="C121" s="933" t="s">
        <v>7259</v>
      </c>
      <c r="D121" s="932" t="s">
        <v>281</v>
      </c>
      <c r="E121" s="933">
        <v>2.2381117886178862E-2</v>
      </c>
      <c r="F121" s="934" t="s">
        <v>5769</v>
      </c>
      <c r="G121" s="935" t="s">
        <v>5770</v>
      </c>
      <c r="I121" s="887"/>
    </row>
    <row r="122" spans="1:10" ht="16.5" outlineLevel="1" x14ac:dyDescent="0.35">
      <c r="A122" s="1197"/>
      <c r="B122" s="933" t="s">
        <v>5845</v>
      </c>
      <c r="C122" s="933" t="s">
        <v>7260</v>
      </c>
      <c r="D122" s="932" t="s">
        <v>281</v>
      </c>
      <c r="E122" s="933">
        <v>7.5466991056910571E-3</v>
      </c>
      <c r="F122" s="934" t="s">
        <v>5769</v>
      </c>
      <c r="G122" s="935" t="s">
        <v>5770</v>
      </c>
      <c r="I122" s="887"/>
    </row>
    <row r="123" spans="1:10" ht="29.15" customHeight="1" outlineLevel="1" x14ac:dyDescent="0.35">
      <c r="A123" s="1197"/>
      <c r="B123" s="933" t="s">
        <v>5846</v>
      </c>
      <c r="C123" s="933" t="s">
        <v>7261</v>
      </c>
      <c r="D123" s="932" t="s">
        <v>281</v>
      </c>
      <c r="E123" s="933">
        <v>9.8107089430894308E-3</v>
      </c>
      <c r="F123" s="934" t="s">
        <v>5769</v>
      </c>
      <c r="G123" s="935" t="s">
        <v>5770</v>
      </c>
      <c r="I123" s="887"/>
    </row>
    <row r="124" spans="1:10" ht="16.5" outlineLevel="1" x14ac:dyDescent="0.35">
      <c r="A124" s="1197"/>
      <c r="B124" s="933" t="s">
        <v>5847</v>
      </c>
      <c r="C124" s="933" t="s">
        <v>7262</v>
      </c>
      <c r="D124" s="932" t="s">
        <v>281</v>
      </c>
      <c r="E124" s="933">
        <v>7.8579049593495934E-3</v>
      </c>
      <c r="F124" s="934" t="s">
        <v>5769</v>
      </c>
      <c r="G124" s="935" t="s">
        <v>5770</v>
      </c>
      <c r="I124" s="887"/>
    </row>
    <row r="125" spans="1:10" outlineLevel="1" x14ac:dyDescent="0.35">
      <c r="A125" s="1197" t="s">
        <v>5848</v>
      </c>
      <c r="B125" s="933" t="s">
        <v>5849</v>
      </c>
      <c r="C125" s="933" t="s">
        <v>7242</v>
      </c>
      <c r="D125" s="932" t="s">
        <v>284</v>
      </c>
      <c r="E125" s="933">
        <v>0.21827466666666667</v>
      </c>
      <c r="F125" s="934" t="s">
        <v>5769</v>
      </c>
      <c r="G125" s="935" t="s">
        <v>5770</v>
      </c>
      <c r="I125" s="887"/>
    </row>
    <row r="126" spans="1:10" outlineLevel="1" x14ac:dyDescent="0.35">
      <c r="A126" s="1197"/>
      <c r="B126" s="933" t="s">
        <v>5850</v>
      </c>
      <c r="C126" s="933" t="s">
        <v>7243</v>
      </c>
      <c r="D126" s="932" t="s">
        <v>284</v>
      </c>
      <c r="E126" s="933">
        <v>1.1319826016260162</v>
      </c>
      <c r="F126" s="934" t="s">
        <v>5769</v>
      </c>
      <c r="G126" s="935" t="s">
        <v>5770</v>
      </c>
      <c r="I126" s="887"/>
    </row>
    <row r="127" spans="1:10" outlineLevel="1" x14ac:dyDescent="0.35">
      <c r="A127" s="1197"/>
      <c r="B127" s="933" t="s">
        <v>5851</v>
      </c>
      <c r="C127" s="933" t="s">
        <v>7244</v>
      </c>
      <c r="D127" s="932" t="s">
        <v>284</v>
      </c>
      <c r="E127" s="933">
        <v>0.12690387804878048</v>
      </c>
      <c r="F127" s="934" t="s">
        <v>5769</v>
      </c>
      <c r="G127" s="935" t="s">
        <v>5770</v>
      </c>
      <c r="I127" s="887"/>
    </row>
    <row r="128" spans="1:10" outlineLevel="1" x14ac:dyDescent="0.35">
      <c r="A128" s="1197"/>
      <c r="B128" s="933" t="s">
        <v>5852</v>
      </c>
      <c r="C128" s="933" t="s">
        <v>7245</v>
      </c>
      <c r="D128" s="932" t="s">
        <v>284</v>
      </c>
      <c r="E128" s="933">
        <v>0.34517854471544718</v>
      </c>
      <c r="F128" s="934" t="s">
        <v>5769</v>
      </c>
      <c r="G128" s="935" t="s">
        <v>5770</v>
      </c>
      <c r="I128" s="887"/>
    </row>
    <row r="129" spans="1:10" outlineLevel="1" x14ac:dyDescent="0.35">
      <c r="A129" s="1197"/>
      <c r="B129" s="933" t="s">
        <v>5853</v>
      </c>
      <c r="C129" s="933" t="s">
        <v>7246</v>
      </c>
      <c r="D129" s="932" t="s">
        <v>284</v>
      </c>
      <c r="E129" s="933">
        <v>0.47208242276422768</v>
      </c>
      <c r="F129" s="934" t="s">
        <v>5769</v>
      </c>
      <c r="G129" s="935" t="s">
        <v>5770</v>
      </c>
      <c r="I129" s="887"/>
    </row>
    <row r="130" spans="1:10" outlineLevel="1" x14ac:dyDescent="0.35">
      <c r="A130" s="1197"/>
      <c r="B130" s="933" t="s">
        <v>5854</v>
      </c>
      <c r="C130" s="933" t="s">
        <v>7247</v>
      </c>
      <c r="D130" s="932" t="s">
        <v>284</v>
      </c>
      <c r="E130" s="933">
        <v>1.2030487804878049</v>
      </c>
      <c r="F130" s="934" t="s">
        <v>5769</v>
      </c>
      <c r="G130" s="935" t="s">
        <v>5770</v>
      </c>
      <c r="I130" s="887"/>
    </row>
    <row r="131" spans="1:10" outlineLevel="1" x14ac:dyDescent="0.35">
      <c r="A131" s="1197"/>
      <c r="B131" s="933" t="s">
        <v>5855</v>
      </c>
      <c r="C131" s="933" t="s">
        <v>7248</v>
      </c>
      <c r="D131" s="932" t="s">
        <v>284</v>
      </c>
      <c r="E131" s="933">
        <v>0.40584906504065038</v>
      </c>
      <c r="F131" s="934" t="s">
        <v>5769</v>
      </c>
      <c r="G131" s="935" t="s">
        <v>5770</v>
      </c>
      <c r="I131" s="887"/>
    </row>
    <row r="132" spans="1:10" ht="29.15" customHeight="1" outlineLevel="1" x14ac:dyDescent="0.35">
      <c r="A132" s="1197"/>
      <c r="B132" s="933" t="s">
        <v>5856</v>
      </c>
      <c r="C132" s="933" t="s">
        <v>7249</v>
      </c>
      <c r="D132" s="932" t="s">
        <v>284</v>
      </c>
      <c r="E132" s="933">
        <v>0.22335082113821139</v>
      </c>
      <c r="F132" s="934" t="s">
        <v>5769</v>
      </c>
      <c r="G132" s="935" t="s">
        <v>5770</v>
      </c>
      <c r="H132" s="887"/>
      <c r="I132" s="887"/>
    </row>
    <row r="133" spans="1:10" outlineLevel="1" x14ac:dyDescent="0.35">
      <c r="A133" s="1197"/>
      <c r="B133" s="933" t="s">
        <v>5857</v>
      </c>
      <c r="C133" s="933" t="s">
        <v>7250</v>
      </c>
      <c r="D133" s="932" t="s">
        <v>284</v>
      </c>
      <c r="E133" s="933">
        <v>0.4568539593495935</v>
      </c>
      <c r="F133" s="934" t="s">
        <v>5769</v>
      </c>
      <c r="G133" s="935" t="s">
        <v>5770</v>
      </c>
      <c r="H133" s="887"/>
      <c r="I133" s="887"/>
    </row>
    <row r="134" spans="1:10" outlineLevel="1" x14ac:dyDescent="0.35">
      <c r="A134" s="1197" t="s">
        <v>5858</v>
      </c>
      <c r="B134" s="933" t="s">
        <v>5859</v>
      </c>
      <c r="C134" s="933" t="s">
        <v>7235</v>
      </c>
      <c r="D134" s="932" t="s">
        <v>5860</v>
      </c>
      <c r="E134" s="933">
        <v>7.4067921951219515E-4</v>
      </c>
      <c r="F134" s="934" t="s">
        <v>5769</v>
      </c>
      <c r="G134" s="935" t="s">
        <v>5770</v>
      </c>
      <c r="H134" s="887"/>
      <c r="I134" s="887"/>
    </row>
    <row r="135" spans="1:10" outlineLevel="1" x14ac:dyDescent="0.35">
      <c r="A135" s="1197"/>
      <c r="B135" s="933" t="s">
        <v>5861</v>
      </c>
      <c r="C135" s="933" t="s">
        <v>7236</v>
      </c>
      <c r="D135" s="932" t="s">
        <v>5860</v>
      </c>
      <c r="E135" s="933">
        <v>2.3671638211382115E-3</v>
      </c>
      <c r="F135" s="934" t="s">
        <v>5769</v>
      </c>
      <c r="G135" s="935" t="s">
        <v>5770</v>
      </c>
      <c r="H135" s="887"/>
      <c r="I135" s="887"/>
    </row>
    <row r="136" spans="1:10" outlineLevel="1" x14ac:dyDescent="0.35">
      <c r="A136" s="1197"/>
      <c r="B136" s="933" t="s">
        <v>5862</v>
      </c>
      <c r="C136" s="931" t="s">
        <v>5863</v>
      </c>
      <c r="D136" s="932" t="s">
        <v>284</v>
      </c>
      <c r="E136" s="933">
        <v>0.16294638211382115</v>
      </c>
      <c r="F136" s="934" t="s">
        <v>5769</v>
      </c>
      <c r="G136" s="935" t="s">
        <v>5770</v>
      </c>
      <c r="I136" s="887"/>
    </row>
    <row r="137" spans="1:10" ht="15" outlineLevel="1" thickBot="1" x14ac:dyDescent="0.4">
      <c r="A137" s="1198"/>
      <c r="B137" s="937" t="s">
        <v>5864</v>
      </c>
      <c r="C137" s="938" t="s">
        <v>5865</v>
      </c>
      <c r="D137" s="939" t="s">
        <v>284</v>
      </c>
      <c r="E137" s="937">
        <v>0.12424661788617886</v>
      </c>
      <c r="F137" s="940" t="s">
        <v>5769</v>
      </c>
      <c r="G137" s="941" t="s">
        <v>5770</v>
      </c>
      <c r="I137" s="887"/>
    </row>
    <row r="138" spans="1:10" ht="21" x14ac:dyDescent="0.5">
      <c r="A138" s="92" t="s">
        <v>118</v>
      </c>
      <c r="B138" s="93" t="s">
        <v>119</v>
      </c>
      <c r="C138" s="94"/>
      <c r="D138" s="94"/>
      <c r="E138" s="94"/>
    </row>
    <row r="139" spans="1:10" hidden="1" outlineLevel="1" x14ac:dyDescent="0.35">
      <c r="B139" s="922" t="s">
        <v>5866</v>
      </c>
    </row>
    <row r="140" spans="1:10" hidden="1" outlineLevel="1" x14ac:dyDescent="0.35">
      <c r="B140" s="130" t="s">
        <v>5756</v>
      </c>
    </row>
    <row r="141" spans="1:10" hidden="1" outlineLevel="1" x14ac:dyDescent="0.35">
      <c r="B141" s="130" t="s">
        <v>2811</v>
      </c>
    </row>
    <row r="142" spans="1:10" hidden="1" outlineLevel="1" x14ac:dyDescent="0.35">
      <c r="B142" s="130" t="s">
        <v>5755</v>
      </c>
    </row>
    <row r="143" spans="1:10" hidden="1" outlineLevel="1" x14ac:dyDescent="0.35">
      <c r="B143" s="130" t="s">
        <v>5867</v>
      </c>
    </row>
    <row r="144" spans="1:10" s="94" customFormat="1" ht="15" hidden="1" outlineLevel="1" thickBot="1" x14ac:dyDescent="0.4">
      <c r="A144" s="1"/>
      <c r="B144" s="923" t="s">
        <v>5754</v>
      </c>
      <c r="C144" s="1"/>
      <c r="D144" s="1"/>
      <c r="E144" s="1"/>
      <c r="J144" s="250"/>
    </row>
    <row r="145" spans="1:10" s="94" customFormat="1" ht="21" collapsed="1" x14ac:dyDescent="0.5">
      <c r="A145" s="92" t="s">
        <v>118</v>
      </c>
      <c r="B145" s="93" t="s">
        <v>274</v>
      </c>
      <c r="C145" s="1"/>
      <c r="D145" s="1"/>
      <c r="E145" s="1"/>
      <c r="J145" s="250"/>
    </row>
    <row r="146" spans="1:10" hidden="1" outlineLevel="1" x14ac:dyDescent="0.35">
      <c r="B146" s="895" t="s">
        <v>5866</v>
      </c>
      <c r="C146" s="135" t="s">
        <v>5756</v>
      </c>
      <c r="D146" s="135" t="s">
        <v>2811</v>
      </c>
      <c r="E146" s="135" t="s">
        <v>5755</v>
      </c>
      <c r="F146" s="135" t="s">
        <v>5867</v>
      </c>
      <c r="G146" s="896" t="s">
        <v>5754</v>
      </c>
    </row>
    <row r="147" spans="1:10" hidden="1" outlineLevel="1" x14ac:dyDescent="0.35">
      <c r="B147" s="1015" t="s">
        <v>7210</v>
      </c>
      <c r="C147" s="917" t="s">
        <v>5799</v>
      </c>
      <c r="D147" s="1015" t="s">
        <v>7225</v>
      </c>
      <c r="E147" s="1015" t="s">
        <v>7195</v>
      </c>
      <c r="F147" s="1015" t="s">
        <v>7242</v>
      </c>
      <c r="G147" s="1015" t="s">
        <v>7235</v>
      </c>
    </row>
    <row r="148" spans="1:10" hidden="1" outlineLevel="1" x14ac:dyDescent="0.35">
      <c r="B148" s="1015" t="s">
        <v>7197</v>
      </c>
      <c r="C148" s="917" t="s">
        <v>5801</v>
      </c>
      <c r="D148" s="1015" t="s">
        <v>7234</v>
      </c>
      <c r="E148" s="1015" t="s">
        <v>7196</v>
      </c>
      <c r="F148" s="1015" t="s">
        <v>7243</v>
      </c>
      <c r="G148" s="1015" t="s">
        <v>7236</v>
      </c>
    </row>
    <row r="149" spans="1:10" ht="16.5" hidden="1" outlineLevel="1" x14ac:dyDescent="0.35">
      <c r="B149" s="1015" t="s">
        <v>7198</v>
      </c>
      <c r="C149" s="1015" t="s">
        <v>7208</v>
      </c>
      <c r="D149" s="1015" t="s">
        <v>7237</v>
      </c>
      <c r="E149" s="1015" t="s">
        <v>7257</v>
      </c>
      <c r="F149" s="1015" t="s">
        <v>7244</v>
      </c>
      <c r="G149" s="917" t="s">
        <v>5863</v>
      </c>
    </row>
    <row r="150" spans="1:10" ht="17" hidden="1" outlineLevel="1" thickBot="1" x14ac:dyDescent="0.4">
      <c r="B150" s="1015" t="s">
        <v>7199</v>
      </c>
      <c r="C150" s="1015" t="s">
        <v>7209</v>
      </c>
      <c r="D150" s="1015" t="s">
        <v>7238</v>
      </c>
      <c r="E150" s="1015" t="s">
        <v>7254</v>
      </c>
      <c r="F150" s="1015" t="s">
        <v>7245</v>
      </c>
      <c r="G150" s="916" t="s">
        <v>5865</v>
      </c>
    </row>
    <row r="151" spans="1:10" ht="58" hidden="1" outlineLevel="1" x14ac:dyDescent="0.35">
      <c r="B151" s="1015" t="s">
        <v>7200</v>
      </c>
      <c r="C151" s="1015" t="s">
        <v>7211</v>
      </c>
      <c r="D151" s="1015" t="s">
        <v>7239</v>
      </c>
      <c r="E151" s="1015" t="s">
        <v>7255</v>
      </c>
      <c r="F151" s="1015" t="s">
        <v>7246</v>
      </c>
      <c r="G151" s="919" t="s">
        <v>5758</v>
      </c>
    </row>
    <row r="152" spans="1:10" ht="16.5" hidden="1" outlineLevel="1" x14ac:dyDescent="0.35">
      <c r="B152" s="915" t="s">
        <v>5786</v>
      </c>
      <c r="C152" s="1015" t="s">
        <v>7212</v>
      </c>
      <c r="D152" s="1015" t="s">
        <v>7240</v>
      </c>
      <c r="E152" s="1015" t="s">
        <v>7251</v>
      </c>
      <c r="F152" s="1015" t="s">
        <v>7247</v>
      </c>
      <c r="G152" s="1015" t="s">
        <v>7223</v>
      </c>
    </row>
    <row r="153" spans="1:10" ht="16.5" hidden="1" outlineLevel="1" x14ac:dyDescent="0.35">
      <c r="B153" s="917" t="s">
        <v>5788</v>
      </c>
      <c r="C153" s="1015" t="s">
        <v>7213</v>
      </c>
      <c r="D153" s="1015" t="s">
        <v>7241</v>
      </c>
      <c r="E153" s="1015" t="s">
        <v>7252</v>
      </c>
      <c r="F153" s="1015" t="s">
        <v>7249</v>
      </c>
      <c r="G153" s="1015" t="s">
        <v>7224</v>
      </c>
    </row>
    <row r="154" spans="1:10" ht="58.5" hidden="1" outlineLevel="1" thickBot="1" x14ac:dyDescent="0.4">
      <c r="B154" s="917" t="s">
        <v>5790</v>
      </c>
      <c r="C154" s="1015" t="s">
        <v>7216</v>
      </c>
      <c r="D154" s="1015" t="s">
        <v>7248</v>
      </c>
      <c r="E154" s="1015" t="s">
        <v>7253</v>
      </c>
      <c r="F154" s="1015" t="s">
        <v>7250</v>
      </c>
      <c r="G154" s="919" t="s">
        <v>5825</v>
      </c>
    </row>
    <row r="155" spans="1:10" hidden="1" outlineLevel="1" x14ac:dyDescent="0.35">
      <c r="B155" s="917" t="s">
        <v>5792</v>
      </c>
      <c r="C155" s="1015" t="s">
        <v>7217</v>
      </c>
      <c r="D155" s="8"/>
      <c r="E155" s="8"/>
      <c r="F155" s="8"/>
      <c r="G155" s="1015" t="s">
        <v>7256</v>
      </c>
    </row>
    <row r="156" spans="1:10" hidden="1" outlineLevel="1" x14ac:dyDescent="0.35">
      <c r="B156" s="917" t="s">
        <v>5794</v>
      </c>
      <c r="C156" s="1015" t="s">
        <v>7218</v>
      </c>
      <c r="D156" s="8"/>
      <c r="E156" s="8"/>
      <c r="F156" s="8"/>
      <c r="G156" s="1015" t="s">
        <v>7214</v>
      </c>
    </row>
    <row r="157" spans="1:10" hidden="1" outlineLevel="1" x14ac:dyDescent="0.35">
      <c r="B157" s="918" t="s">
        <v>5796</v>
      </c>
      <c r="C157" s="1015" t="s">
        <v>7219</v>
      </c>
      <c r="D157" s="8"/>
      <c r="E157" s="8"/>
      <c r="F157" s="8"/>
      <c r="G157" s="1015" t="s">
        <v>7215</v>
      </c>
    </row>
    <row r="158" spans="1:10" ht="58.5" hidden="1" outlineLevel="1" thickBot="1" x14ac:dyDescent="0.4">
      <c r="B158" s="8"/>
      <c r="C158" s="1015" t="s">
        <v>7220</v>
      </c>
      <c r="D158" s="8"/>
      <c r="E158" s="8"/>
      <c r="F158" s="8"/>
      <c r="G158" s="919" t="s">
        <v>5759</v>
      </c>
    </row>
    <row r="159" spans="1:10" ht="58" hidden="1" outlineLevel="1" x14ac:dyDescent="0.35">
      <c r="B159" s="8"/>
      <c r="C159" s="1015" t="s">
        <v>7221</v>
      </c>
      <c r="D159" s="8"/>
      <c r="E159" s="8"/>
      <c r="F159" s="8"/>
      <c r="G159" s="920" t="s">
        <v>5774</v>
      </c>
    </row>
    <row r="160" spans="1:10" ht="58" hidden="1" outlineLevel="1" x14ac:dyDescent="0.35">
      <c r="B160" s="8"/>
      <c r="C160" s="1015" t="s">
        <v>7222</v>
      </c>
      <c r="D160" s="8"/>
      <c r="E160" s="8"/>
      <c r="F160" s="8"/>
      <c r="G160" s="919" t="s">
        <v>5776</v>
      </c>
    </row>
    <row r="161" spans="2:7" ht="58" hidden="1" outlineLevel="1" x14ac:dyDescent="0.35">
      <c r="B161" s="8"/>
      <c r="C161" s="1015" t="s">
        <v>7226</v>
      </c>
      <c r="D161" s="8"/>
      <c r="E161" s="8"/>
      <c r="F161" s="8"/>
      <c r="G161" s="921" t="s">
        <v>5778</v>
      </c>
    </row>
    <row r="162" spans="2:7" hidden="1" outlineLevel="1" x14ac:dyDescent="0.35">
      <c r="B162" s="8"/>
      <c r="C162" s="1015" t="s">
        <v>7227</v>
      </c>
      <c r="D162" s="8"/>
      <c r="E162" s="8"/>
      <c r="F162" s="8"/>
      <c r="G162" s="8"/>
    </row>
    <row r="163" spans="2:7" hidden="1" outlineLevel="1" x14ac:dyDescent="0.35">
      <c r="B163" s="8"/>
      <c r="C163" s="1015" t="s">
        <v>7228</v>
      </c>
      <c r="D163" s="8"/>
      <c r="E163" s="8"/>
      <c r="F163" s="8"/>
      <c r="G163" s="8"/>
    </row>
    <row r="164" spans="2:7" hidden="1" outlineLevel="1" x14ac:dyDescent="0.35">
      <c r="B164" s="8"/>
      <c r="C164" s="1015" t="s">
        <v>7229</v>
      </c>
      <c r="D164" s="8"/>
      <c r="E164" s="8"/>
      <c r="F164" s="8"/>
      <c r="G164" s="8"/>
    </row>
    <row r="165" spans="2:7" hidden="1" outlineLevel="1" x14ac:dyDescent="0.35">
      <c r="B165" s="8"/>
      <c r="C165" s="1015" t="s">
        <v>7230</v>
      </c>
      <c r="D165" s="8"/>
      <c r="E165" s="8"/>
      <c r="F165" s="8"/>
      <c r="G165" s="8"/>
    </row>
    <row r="166" spans="2:7" hidden="1" outlineLevel="1" x14ac:dyDescent="0.35">
      <c r="B166" s="8"/>
      <c r="C166" s="1015" t="s">
        <v>7231</v>
      </c>
      <c r="D166" s="8"/>
      <c r="E166" s="8"/>
      <c r="F166" s="8"/>
      <c r="G166" s="8"/>
    </row>
    <row r="167" spans="2:7" hidden="1" outlineLevel="1" x14ac:dyDescent="0.35">
      <c r="B167" s="8"/>
      <c r="C167" s="1015" t="s">
        <v>7232</v>
      </c>
      <c r="D167" s="8"/>
      <c r="E167" s="8"/>
      <c r="F167" s="8"/>
      <c r="G167" s="8"/>
    </row>
    <row r="168" spans="2:7" hidden="1" outlineLevel="1" x14ac:dyDescent="0.35">
      <c r="C168" s="1014" t="s">
        <v>7233</v>
      </c>
    </row>
    <row r="169" spans="2:7" hidden="1" outlineLevel="1" x14ac:dyDescent="0.35"/>
    <row r="170" spans="2:7" hidden="1" outlineLevel="1" x14ac:dyDescent="0.35"/>
    <row r="171" spans="2:7" collapsed="1" x14ac:dyDescent="0.35"/>
  </sheetData>
  <mergeCells count="33">
    <mergeCell ref="J18:P18"/>
    <mergeCell ref="A119:A124"/>
    <mergeCell ref="A125:A133"/>
    <mergeCell ref="A134:A137"/>
    <mergeCell ref="B12:H12"/>
    <mergeCell ref="A66:A67"/>
    <mergeCell ref="A68:A70"/>
    <mergeCell ref="A71:A80"/>
    <mergeCell ref="A81:A84"/>
    <mergeCell ref="A85:A118"/>
    <mergeCell ref="B30:H30"/>
    <mergeCell ref="B32:H32"/>
    <mergeCell ref="E61:G61"/>
    <mergeCell ref="E37:G37"/>
    <mergeCell ref="E49:G49"/>
    <mergeCell ref="B54:H54"/>
    <mergeCell ref="B56:H56"/>
    <mergeCell ref="J44:P44"/>
    <mergeCell ref="J54:P54"/>
    <mergeCell ref="J56:P56"/>
    <mergeCell ref="M49:O49"/>
    <mergeCell ref="B18:H18"/>
    <mergeCell ref="B20:H20"/>
    <mergeCell ref="E25:G25"/>
    <mergeCell ref="B42:H42"/>
    <mergeCell ref="B44:H44"/>
    <mergeCell ref="J20:P20"/>
    <mergeCell ref="J30:P30"/>
    <mergeCell ref="J32:P32"/>
    <mergeCell ref="J42:P42"/>
    <mergeCell ref="M61:O61"/>
    <mergeCell ref="M25:O25"/>
    <mergeCell ref="M37:O37"/>
  </mergeCells>
  <phoneticPr fontId="2" type="noConversion"/>
  <dataValidations count="3">
    <dataValidation type="list" allowBlank="1" showInputMessage="1" showErrorMessage="1" sqref="N38:O38 N50:O50 O62:P62 Q63:R63" xr:uid="{CA921521-8449-49F2-9EF3-1D49F37D6FD8}">
      <formula1>$C$66:$C$137</formula1>
    </dataValidation>
    <dataValidation type="list" allowBlank="1" showInputMessage="1" showErrorMessage="1" sqref="K19:P19 C55:H55 K43:P43 C31:H31 C43:H43 K31:P31 K55:P55 C19:H19" xr:uid="{C0780141-10DF-42D5-99A0-128BBFD37827}">
      <formula1>$B$139:$B$144</formula1>
    </dataValidation>
    <dataValidation type="list" allowBlank="1" showInputMessage="1" showErrorMessage="1" sqref="K57:P57 C57:H57 K21:P21 C21:H21 C33:H33 K33:P33 C45:H45 K45:P45" xr:uid="{D4F03EF7-1088-49CE-8AE7-987093B356E3}">
      <formula1>INDIRECT(C19)</formula1>
    </dataValidation>
  </dataValidations>
  <pageMargins left="0.7" right="0.7" top="0.78740157499999996" bottom="0.78740157499999996" header="0.3" footer="0.3"/>
  <pageSetup paperSize="9" orientation="landscape" r:id="rId1"/>
  <drawing r:id="rId2"/>
  <tableParts count="6">
    <tablePart r:id="rId3"/>
    <tablePart r:id="rId4"/>
    <tablePart r:id="rId5"/>
    <tablePart r:id="rId6"/>
    <tablePart r:id="rId7"/>
    <tablePart r:id="rId8"/>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CE2A-7644-4959-8247-32E3A084AA4B}">
  <sheetPr>
    <tabColor rgb="FF006582"/>
    <pageSetUpPr autoPageBreaks="0"/>
  </sheetPr>
  <dimension ref="A1:T63"/>
  <sheetViews>
    <sheetView topLeftCell="A36" zoomScale="80" zoomScaleNormal="80" workbookViewId="0">
      <selection activeCell="H18" sqref="H18"/>
    </sheetView>
  </sheetViews>
  <sheetFormatPr baseColWidth="10" defaultColWidth="10.7265625" defaultRowHeight="14.5" outlineLevelRow="1" x14ac:dyDescent="0.35"/>
  <cols>
    <col min="1" max="1" width="12.453125" style="1" customWidth="1"/>
    <col min="2" max="3" width="17.1796875" style="1" customWidth="1"/>
    <col min="4" max="4" width="10.54296875" style="1" customWidth="1"/>
    <col min="5" max="5" width="19.54296875" style="1" customWidth="1"/>
    <col min="6" max="6" width="3.54296875" style="1" customWidth="1"/>
    <col min="7" max="7" width="10.54296875" style="1" customWidth="1"/>
    <col min="8" max="8" width="19.54296875" style="1" customWidth="1"/>
    <col min="9" max="9" width="3.54296875" style="1" customWidth="1"/>
    <col min="10" max="10" width="10.54296875" style="1" customWidth="1"/>
    <col min="11" max="11" width="31.81640625" style="1" customWidth="1"/>
    <col min="12" max="22" width="10.54296875" style="1" customWidth="1"/>
    <col min="23" max="16384" width="10.7265625" style="1"/>
  </cols>
  <sheetData>
    <row r="1" spans="1:20" ht="16.149999999999999" customHeight="1" x14ac:dyDescent="0.35"/>
    <row r="2" spans="1:20" ht="16.149999999999999" customHeight="1" thickBot="1" x14ac:dyDescent="0.4"/>
    <row r="3" spans="1:20" s="366" customFormat="1" ht="106" customHeight="1" x14ac:dyDescent="0.35">
      <c r="B3" s="127" t="s">
        <v>5868</v>
      </c>
      <c r="C3" s="387"/>
      <c r="D3" s="387"/>
      <c r="E3" s="387"/>
      <c r="F3" s="387"/>
      <c r="G3" s="387"/>
      <c r="H3" s="387"/>
      <c r="I3" s="387"/>
      <c r="J3" s="387"/>
      <c r="K3" s="388"/>
    </row>
    <row r="4" spans="1:20" ht="5.25" customHeight="1" x14ac:dyDescent="0.65">
      <c r="B4" s="290"/>
      <c r="C4" s="363"/>
      <c r="D4" s="363"/>
      <c r="E4" s="363"/>
      <c r="F4" s="363"/>
      <c r="G4" s="363"/>
      <c r="H4" s="363"/>
      <c r="I4" s="363"/>
      <c r="J4" s="363"/>
      <c r="K4" s="389"/>
    </row>
    <row r="5" spans="1:20" ht="20.149999999999999" customHeight="1" x14ac:dyDescent="0.55000000000000004">
      <c r="B5" s="235" t="s">
        <v>3629</v>
      </c>
      <c r="C5" s="260"/>
      <c r="D5" s="260"/>
      <c r="E5" s="260"/>
      <c r="F5" s="260"/>
      <c r="G5" s="260"/>
      <c r="H5" s="260"/>
      <c r="I5" s="260"/>
      <c r="J5" s="260"/>
      <c r="K5" s="261"/>
      <c r="L5" s="3"/>
      <c r="M5" s="1095"/>
      <c r="N5" s="1095"/>
      <c r="O5" s="1095"/>
      <c r="P5" s="1095"/>
    </row>
    <row r="6" spans="1:20" ht="16.149999999999999" customHeight="1" outlineLevel="1" x14ac:dyDescent="0.35">
      <c r="B6" s="134"/>
      <c r="C6" s="135"/>
      <c r="D6" s="135"/>
      <c r="E6" s="135"/>
      <c r="F6" s="135"/>
      <c r="G6" s="135"/>
      <c r="H6" s="135"/>
      <c r="I6" s="135"/>
      <c r="J6" s="135"/>
      <c r="K6" s="251"/>
      <c r="M6" s="1096"/>
      <c r="N6" s="1096"/>
      <c r="O6" s="1096"/>
      <c r="P6" s="1096"/>
    </row>
    <row r="7" spans="1:20" ht="16.149999999999999" customHeight="1" outlineLevel="1" x14ac:dyDescent="0.35">
      <c r="B7" s="262" t="s">
        <v>124</v>
      </c>
      <c r="C7" s="263" t="s">
        <v>5675</v>
      </c>
      <c r="D7" s="135"/>
      <c r="E7" s="135"/>
      <c r="F7" s="135"/>
      <c r="G7" s="135"/>
      <c r="H7" s="135"/>
      <c r="I7" s="135"/>
      <c r="J7" s="135"/>
      <c r="K7" s="251"/>
      <c r="M7" s="1096"/>
      <c r="N7" s="1096"/>
      <c r="O7" s="1096"/>
      <c r="P7" s="1096"/>
    </row>
    <row r="8" spans="1:20" ht="16.149999999999999" customHeight="1" outlineLevel="1" x14ac:dyDescent="0.35">
      <c r="B8" s="262"/>
      <c r="C8" s="263" t="s">
        <v>5869</v>
      </c>
      <c r="D8" s="135"/>
      <c r="E8" s="135"/>
      <c r="F8" s="135"/>
      <c r="G8" s="135"/>
      <c r="H8" s="135"/>
      <c r="I8" s="135"/>
      <c r="J8" s="135"/>
      <c r="K8" s="251"/>
      <c r="M8" s="1096"/>
      <c r="N8" s="1096"/>
      <c r="O8" s="1096"/>
      <c r="P8" s="1096"/>
    </row>
    <row r="9" spans="1:20" ht="16.149999999999999" customHeight="1" outlineLevel="1" x14ac:dyDescent="0.35">
      <c r="B9" s="262" t="s">
        <v>126</v>
      </c>
      <c r="C9" s="263" t="s">
        <v>5870</v>
      </c>
      <c r="D9" s="135"/>
      <c r="E9" s="135"/>
      <c r="F9" s="135"/>
      <c r="G9" s="135"/>
      <c r="H9" s="135"/>
      <c r="I9" s="135"/>
      <c r="J9" s="135"/>
      <c r="K9" s="251"/>
      <c r="M9" s="1096"/>
      <c r="N9" s="1096"/>
      <c r="O9" s="1096"/>
      <c r="P9" s="1096"/>
    </row>
    <row r="10" spans="1:20" ht="16.149999999999999" customHeight="1" outlineLevel="1" x14ac:dyDescent="0.35">
      <c r="B10" s="262"/>
      <c r="C10" s="263" t="s">
        <v>5871</v>
      </c>
      <c r="D10" s="135"/>
      <c r="E10" s="135"/>
      <c r="F10" s="135"/>
      <c r="G10" s="135"/>
      <c r="H10" s="135"/>
      <c r="I10" s="135"/>
      <c r="J10" s="135"/>
      <c r="K10" s="251"/>
      <c r="M10" s="1096"/>
      <c r="N10" s="1096"/>
      <c r="O10" s="1096"/>
      <c r="P10" s="1096"/>
    </row>
    <row r="11" spans="1:20" ht="32.65" customHeight="1" outlineLevel="1" x14ac:dyDescent="0.35">
      <c r="B11" s="134"/>
      <c r="C11" s="135"/>
      <c r="D11" s="135"/>
      <c r="E11" s="135"/>
      <c r="F11" s="135"/>
      <c r="G11" s="135"/>
      <c r="H11" s="135"/>
      <c r="I11" s="135"/>
      <c r="J11" s="135"/>
      <c r="K11" s="251"/>
    </row>
    <row r="12" spans="1:20" ht="32.65" customHeight="1" thickBot="1" x14ac:dyDescent="0.9">
      <c r="B12" s="1120" t="s">
        <v>5872</v>
      </c>
      <c r="C12" s="1121"/>
      <c r="D12" s="1121"/>
      <c r="E12" s="1121"/>
      <c r="F12" s="1121"/>
      <c r="G12" s="1121"/>
      <c r="H12" s="1121"/>
      <c r="I12" s="1121"/>
      <c r="J12" s="1191"/>
      <c r="K12" s="432">
        <f>SUM(22:22)/1000</f>
        <v>1207.1829401342281</v>
      </c>
    </row>
    <row r="13" spans="1:20" ht="16.149999999999999" customHeight="1" x14ac:dyDescent="0.35">
      <c r="T13" s="4"/>
    </row>
    <row r="14" spans="1:20" ht="24" thickBot="1" x14ac:dyDescent="0.6">
      <c r="A14" s="7"/>
      <c r="B14" s="96" t="s">
        <v>135</v>
      </c>
    </row>
    <row r="15" spans="1:20" x14ac:dyDescent="0.35">
      <c r="B15" s="607"/>
      <c r="C15" s="608"/>
      <c r="D15" s="1203" t="s">
        <v>5732</v>
      </c>
      <c r="E15" s="1152"/>
      <c r="F15" s="19"/>
      <c r="G15" s="1204" t="s">
        <v>5742</v>
      </c>
      <c r="H15" s="1152"/>
      <c r="I15" s="19"/>
      <c r="J15" s="1204" t="s">
        <v>5873</v>
      </c>
      <c r="K15" s="1152"/>
      <c r="T15" s="4"/>
    </row>
    <row r="16" spans="1:20" s="94" customFormat="1" x14ac:dyDescent="0.35">
      <c r="B16" s="134"/>
      <c r="C16" s="379"/>
      <c r="D16" s="609" t="s">
        <v>246</v>
      </c>
      <c r="E16" s="610" t="s">
        <v>53</v>
      </c>
      <c r="F16" s="92"/>
      <c r="G16" s="611" t="s">
        <v>246</v>
      </c>
      <c r="H16" s="610" t="s">
        <v>53</v>
      </c>
      <c r="I16" s="92"/>
      <c r="J16" s="611" t="s">
        <v>246</v>
      </c>
      <c r="K16" s="610" t="s">
        <v>53</v>
      </c>
      <c r="T16" s="449"/>
    </row>
    <row r="17" spans="1:20" s="94" customFormat="1" x14ac:dyDescent="0.35">
      <c r="B17" s="1116" t="s">
        <v>5739</v>
      </c>
      <c r="C17" s="1117"/>
      <c r="D17" s="612">
        <v>5</v>
      </c>
      <c r="E17" s="610" t="s">
        <v>5874</v>
      </c>
      <c r="F17" s="92"/>
      <c r="G17" s="613">
        <v>5</v>
      </c>
      <c r="H17" s="610" t="s">
        <v>5874</v>
      </c>
      <c r="I17" s="92"/>
      <c r="J17" s="614">
        <v>5</v>
      </c>
      <c r="K17" s="610" t="s">
        <v>5874</v>
      </c>
      <c r="T17" s="449"/>
    </row>
    <row r="18" spans="1:20" s="94" customFormat="1" x14ac:dyDescent="0.35">
      <c r="B18" s="1116" t="s">
        <v>5875</v>
      </c>
      <c r="C18" s="1117"/>
      <c r="D18" s="612">
        <v>5</v>
      </c>
      <c r="E18" s="615" t="s">
        <v>5876</v>
      </c>
      <c r="F18" s="92"/>
      <c r="G18" s="614">
        <v>5000</v>
      </c>
      <c r="H18" s="615" t="s">
        <v>5696</v>
      </c>
      <c r="I18" s="92"/>
      <c r="J18" s="614">
        <v>10000</v>
      </c>
      <c r="K18" s="615" t="s">
        <v>5877</v>
      </c>
      <c r="T18" s="449"/>
    </row>
    <row r="19" spans="1:20" s="94" customFormat="1" x14ac:dyDescent="0.35">
      <c r="B19" s="491"/>
      <c r="C19" s="136"/>
      <c r="D19" s="612"/>
      <c r="E19" s="615"/>
      <c r="F19" s="92"/>
      <c r="G19" s="614"/>
      <c r="H19" s="615"/>
      <c r="I19" s="92"/>
      <c r="J19" s="614"/>
      <c r="K19" s="615"/>
      <c r="T19" s="449"/>
    </row>
    <row r="20" spans="1:20" s="94" customFormat="1" x14ac:dyDescent="0.35">
      <c r="B20" s="1116" t="s">
        <v>5878</v>
      </c>
      <c r="C20" s="1117"/>
      <c r="D20" s="616">
        <v>1000</v>
      </c>
      <c r="E20" s="615" t="s">
        <v>5879</v>
      </c>
      <c r="F20" s="92"/>
      <c r="G20" s="594">
        <v>12</v>
      </c>
      <c r="H20" s="615" t="s">
        <v>5880</v>
      </c>
      <c r="I20" s="92"/>
      <c r="J20" s="617">
        <v>2</v>
      </c>
      <c r="K20" s="615" t="s">
        <v>5881</v>
      </c>
      <c r="T20" s="449"/>
    </row>
    <row r="21" spans="1:20" s="94" customFormat="1" x14ac:dyDescent="0.35">
      <c r="B21" s="491"/>
      <c r="C21" s="136"/>
      <c r="D21" s="883"/>
      <c r="E21" s="884"/>
      <c r="F21" s="92"/>
      <c r="G21" s="885"/>
      <c r="H21" s="884"/>
      <c r="I21" s="92"/>
      <c r="J21" s="886"/>
      <c r="K21" s="884"/>
      <c r="T21" s="449"/>
    </row>
    <row r="22" spans="1:20" s="94" customFormat="1" ht="17" thickBot="1" x14ac:dyDescent="0.5">
      <c r="B22" s="141"/>
      <c r="C22" s="494" t="s">
        <v>3571</v>
      </c>
      <c r="D22" s="1200">
        <f>IFERROR(D17*D18*D20*VLOOKUP(E$20,$B$27:$D$50,3,0),0)</f>
        <v>67602.828187919469</v>
      </c>
      <c r="E22" s="1201"/>
      <c r="F22" s="618"/>
      <c r="G22" s="1202">
        <f>IFERROR(G17*G18*G20*VLOOKUP(H$20,$B$27:$D$50,3,0),0)</f>
        <v>811233.93825503369</v>
      </c>
      <c r="H22" s="1201"/>
      <c r="I22" s="618"/>
      <c r="J22" s="1202">
        <f>IFERROR(J17*J18*J20*VLOOKUP(K$20,$B$27:$D$50,3,0),0)</f>
        <v>328346.17369127512</v>
      </c>
      <c r="K22" s="1201"/>
      <c r="T22" s="449"/>
    </row>
    <row r="23" spans="1:20" x14ac:dyDescent="0.35">
      <c r="T23" s="4"/>
    </row>
    <row r="25" spans="1:20" s="94" customFormat="1" ht="21.5" thickBot="1" x14ac:dyDescent="0.55000000000000004">
      <c r="A25" s="92" t="s">
        <v>118</v>
      </c>
      <c r="B25" s="93" t="s">
        <v>158</v>
      </c>
    </row>
    <row r="26" spans="1:20" s="94" customFormat="1" outlineLevel="1" x14ac:dyDescent="0.35">
      <c r="A26" s="92"/>
      <c r="B26" s="324" t="s">
        <v>162</v>
      </c>
      <c r="C26" s="118"/>
      <c r="D26" s="334" t="s">
        <v>5882</v>
      </c>
      <c r="E26" s="325" t="s">
        <v>53</v>
      </c>
      <c r="F26" s="325"/>
      <c r="G26" s="334" t="s">
        <v>52</v>
      </c>
      <c r="H26" s="325" t="s">
        <v>53</v>
      </c>
      <c r="I26" s="325"/>
      <c r="J26" s="325" t="s">
        <v>54</v>
      </c>
      <c r="K26" s="334" t="s">
        <v>52</v>
      </c>
      <c r="L26" s="325" t="s">
        <v>53</v>
      </c>
      <c r="M26" s="325" t="s">
        <v>54</v>
      </c>
      <c r="N26" s="333"/>
    </row>
    <row r="27" spans="1:20" s="94" customFormat="1" outlineLevel="1" x14ac:dyDescent="0.35">
      <c r="B27" s="602" t="s">
        <v>5879</v>
      </c>
      <c r="C27" s="448"/>
      <c r="D27" s="501">
        <f t="shared" ref="D27:D34" si="0">G27+K27</f>
        <v>2.7041131275167789</v>
      </c>
      <c r="E27" s="448" t="s">
        <v>5703</v>
      </c>
      <c r="F27" s="448"/>
      <c r="G27" s="501">
        <v>0.60663999999999996</v>
      </c>
      <c r="H27" s="448" t="s">
        <v>5703</v>
      </c>
      <c r="I27" s="448"/>
      <c r="J27" s="448" t="s">
        <v>3535</v>
      </c>
      <c r="K27" s="501">
        <v>2.0974731275167788</v>
      </c>
      <c r="L27" s="448" t="s">
        <v>5703</v>
      </c>
      <c r="M27" s="448" t="s">
        <v>180</v>
      </c>
      <c r="N27" s="603"/>
    </row>
    <row r="28" spans="1:20" s="94" customFormat="1" outlineLevel="1" x14ac:dyDescent="0.35">
      <c r="B28" s="134" t="s">
        <v>5883</v>
      </c>
      <c r="C28" s="135"/>
      <c r="D28" s="147">
        <f t="shared" si="0"/>
        <v>3.2834617369127512</v>
      </c>
      <c r="E28" s="135" t="s">
        <v>5703</v>
      </c>
      <c r="F28" s="135"/>
      <c r="G28" s="147">
        <v>0.62409000000000003</v>
      </c>
      <c r="H28" s="135" t="s">
        <v>5703</v>
      </c>
      <c r="I28" s="135"/>
      <c r="J28" s="135" t="s">
        <v>3535</v>
      </c>
      <c r="K28" s="147">
        <v>2.6593717369127514</v>
      </c>
      <c r="L28" s="135" t="s">
        <v>5703</v>
      </c>
      <c r="M28" s="135" t="s">
        <v>180</v>
      </c>
      <c r="N28" s="251"/>
    </row>
    <row r="29" spans="1:20" s="94" customFormat="1" outlineLevel="1" x14ac:dyDescent="0.35">
      <c r="B29" s="134" t="s">
        <v>5884</v>
      </c>
      <c r="C29" s="135"/>
      <c r="D29" s="147">
        <f t="shared" si="0"/>
        <v>1.7426377838926175</v>
      </c>
      <c r="E29" s="135" t="s">
        <v>5703</v>
      </c>
      <c r="F29" s="135"/>
      <c r="G29" s="147">
        <v>0.18551000000000001</v>
      </c>
      <c r="H29" s="135" t="s">
        <v>5703</v>
      </c>
      <c r="I29" s="135"/>
      <c r="J29" s="135" t="s">
        <v>3535</v>
      </c>
      <c r="K29" s="147">
        <v>1.5571277838926174</v>
      </c>
      <c r="L29" s="135" t="s">
        <v>5703</v>
      </c>
      <c r="M29" s="135" t="s">
        <v>180</v>
      </c>
      <c r="N29" s="251"/>
    </row>
    <row r="30" spans="1:20" s="94" customFormat="1" outlineLevel="1" x14ac:dyDescent="0.35">
      <c r="B30" s="134" t="s">
        <v>5885</v>
      </c>
      <c r="C30" s="135"/>
      <c r="D30" s="147">
        <f t="shared" si="0"/>
        <v>0.54133653020134231</v>
      </c>
      <c r="E30" s="135" t="s">
        <v>5703</v>
      </c>
      <c r="F30" s="135"/>
      <c r="G30" s="147">
        <v>9.289E-2</v>
      </c>
      <c r="H30" s="135" t="s">
        <v>5703</v>
      </c>
      <c r="I30" s="135"/>
      <c r="J30" s="135" t="s">
        <v>3535</v>
      </c>
      <c r="K30" s="147">
        <v>0.44844653020134229</v>
      </c>
      <c r="L30" s="135" t="s">
        <v>5703</v>
      </c>
      <c r="M30" s="135" t="s">
        <v>180</v>
      </c>
      <c r="N30" s="251"/>
    </row>
    <row r="31" spans="1:20" s="94" customFormat="1" outlineLevel="1" x14ac:dyDescent="0.35">
      <c r="B31" s="134" t="s">
        <v>5886</v>
      </c>
      <c r="C31" s="135"/>
      <c r="D31" s="147">
        <f t="shared" si="0"/>
        <v>0.996</v>
      </c>
      <c r="E31" s="135" t="s">
        <v>5703</v>
      </c>
      <c r="F31" s="135"/>
      <c r="G31" s="147">
        <v>0.498</v>
      </c>
      <c r="H31" s="135" t="s">
        <v>5703</v>
      </c>
      <c r="I31" s="135"/>
      <c r="J31" s="135" t="s">
        <v>3535</v>
      </c>
      <c r="K31" s="147">
        <v>0.498</v>
      </c>
      <c r="L31" s="135" t="s">
        <v>5703</v>
      </c>
      <c r="M31" s="135" t="s">
        <v>180</v>
      </c>
      <c r="N31" s="251"/>
    </row>
    <row r="32" spans="1:20" s="94" customFormat="1" outlineLevel="1" x14ac:dyDescent="0.35">
      <c r="B32" s="134" t="s">
        <v>5887</v>
      </c>
      <c r="C32" s="135"/>
      <c r="D32" s="147">
        <f t="shared" si="0"/>
        <v>2.9454126429530207</v>
      </c>
      <c r="E32" s="135" t="s">
        <v>5703</v>
      </c>
      <c r="F32" s="135"/>
      <c r="G32" s="147">
        <v>0.61424999999999996</v>
      </c>
      <c r="H32" s="135" t="s">
        <v>5703</v>
      </c>
      <c r="I32" s="135"/>
      <c r="J32" s="135" t="s">
        <v>3535</v>
      </c>
      <c r="K32" s="147">
        <v>2.3311626429530206</v>
      </c>
      <c r="L32" s="135" t="s">
        <v>5703</v>
      </c>
      <c r="M32" s="135" t="s">
        <v>180</v>
      </c>
      <c r="N32" s="251"/>
    </row>
    <row r="33" spans="2:14" s="94" customFormat="1" outlineLevel="1" x14ac:dyDescent="0.35">
      <c r="B33" s="134" t="s">
        <v>5888</v>
      </c>
      <c r="C33" s="135"/>
      <c r="D33" s="147">
        <f t="shared" si="0"/>
        <v>3.0708583999999997</v>
      </c>
      <c r="E33" s="135" t="s">
        <v>5703</v>
      </c>
      <c r="F33" s="135"/>
      <c r="G33" s="147">
        <v>0.52817000000000003</v>
      </c>
      <c r="H33" s="135" t="s">
        <v>5703</v>
      </c>
      <c r="I33" s="135"/>
      <c r="J33" s="135" t="s">
        <v>3535</v>
      </c>
      <c r="K33" s="147">
        <v>2.5426883999999998</v>
      </c>
      <c r="L33" s="135" t="s">
        <v>5703</v>
      </c>
      <c r="M33" s="135" t="s">
        <v>180</v>
      </c>
      <c r="N33" s="251"/>
    </row>
    <row r="34" spans="2:14" s="94" customFormat="1" outlineLevel="1" x14ac:dyDescent="0.35">
      <c r="B34" s="134" t="s">
        <v>5889</v>
      </c>
      <c r="C34" s="135"/>
      <c r="D34" s="147">
        <f t="shared" si="0"/>
        <v>3.8703149825503358</v>
      </c>
      <c r="E34" s="135" t="s">
        <v>5703</v>
      </c>
      <c r="F34" s="135"/>
      <c r="G34" s="147">
        <v>0.69538999999999995</v>
      </c>
      <c r="H34" s="135" t="s">
        <v>5703</v>
      </c>
      <c r="I34" s="135"/>
      <c r="J34" s="135" t="s">
        <v>3535</v>
      </c>
      <c r="K34" s="147">
        <v>3.1749249825503356</v>
      </c>
      <c r="L34" s="135" t="s">
        <v>5703</v>
      </c>
      <c r="M34" s="135" t="s">
        <v>180</v>
      </c>
      <c r="N34" s="251"/>
    </row>
    <row r="35" spans="2:14" s="94" customFormat="1" outlineLevel="1" x14ac:dyDescent="0.35">
      <c r="B35" s="134" t="s">
        <v>5880</v>
      </c>
      <c r="C35" s="135"/>
      <c r="D35" s="147">
        <f t="shared" ref="D35:D50" si="1">G35+K35</f>
        <v>2.7041131275167789</v>
      </c>
      <c r="E35" s="135" t="s">
        <v>5703</v>
      </c>
      <c r="F35" s="135"/>
      <c r="G35" s="147">
        <v>0.60663999999999996</v>
      </c>
      <c r="H35" s="135" t="s">
        <v>5703</v>
      </c>
      <c r="I35" s="135"/>
      <c r="J35" s="135" t="s">
        <v>3535</v>
      </c>
      <c r="K35" s="147">
        <v>2.0974731275167788</v>
      </c>
      <c r="L35" s="135" t="s">
        <v>5703</v>
      </c>
      <c r="M35" s="135" t="s">
        <v>180</v>
      </c>
      <c r="N35" s="251"/>
    </row>
    <row r="36" spans="2:14" s="94" customFormat="1" outlineLevel="1" x14ac:dyDescent="0.35">
      <c r="B36" s="134" t="s">
        <v>5890</v>
      </c>
      <c r="C36" s="135"/>
      <c r="D36" s="147">
        <f t="shared" si="1"/>
        <v>3.2834617369127512</v>
      </c>
      <c r="E36" s="135" t="s">
        <v>5703</v>
      </c>
      <c r="F36" s="135"/>
      <c r="G36" s="147">
        <v>0.62409000000000003</v>
      </c>
      <c r="H36" s="135" t="s">
        <v>5703</v>
      </c>
      <c r="I36" s="135"/>
      <c r="J36" s="135" t="s">
        <v>3535</v>
      </c>
      <c r="K36" s="147">
        <v>2.6593717369127514</v>
      </c>
      <c r="L36" s="135" t="s">
        <v>5703</v>
      </c>
      <c r="M36" s="135" t="s">
        <v>180</v>
      </c>
      <c r="N36" s="251"/>
    </row>
    <row r="37" spans="2:14" s="94" customFormat="1" outlineLevel="1" x14ac:dyDescent="0.35">
      <c r="B37" s="134" t="s">
        <v>5891</v>
      </c>
      <c r="C37" s="135"/>
      <c r="D37" s="147">
        <f t="shared" si="1"/>
        <v>1.7426377838926175</v>
      </c>
      <c r="E37" s="135" t="s">
        <v>5703</v>
      </c>
      <c r="F37" s="135"/>
      <c r="G37" s="147">
        <v>0.18551000000000001</v>
      </c>
      <c r="H37" s="135" t="s">
        <v>5703</v>
      </c>
      <c r="I37" s="135"/>
      <c r="J37" s="135" t="s">
        <v>3535</v>
      </c>
      <c r="K37" s="147">
        <v>1.5571277838926174</v>
      </c>
      <c r="L37" s="135" t="s">
        <v>5703</v>
      </c>
      <c r="M37" s="135" t="s">
        <v>180</v>
      </c>
      <c r="N37" s="251"/>
    </row>
    <row r="38" spans="2:14" s="94" customFormat="1" outlineLevel="1" x14ac:dyDescent="0.35">
      <c r="B38" s="134" t="s">
        <v>5892</v>
      </c>
      <c r="C38" s="135"/>
      <c r="D38" s="147">
        <f t="shared" si="1"/>
        <v>0.54133653020134231</v>
      </c>
      <c r="E38" s="135" t="s">
        <v>5703</v>
      </c>
      <c r="F38" s="135"/>
      <c r="G38" s="147">
        <v>9.289E-2</v>
      </c>
      <c r="H38" s="135" t="s">
        <v>5703</v>
      </c>
      <c r="I38" s="135"/>
      <c r="J38" s="135" t="s">
        <v>3535</v>
      </c>
      <c r="K38" s="147">
        <v>0.44844653020134229</v>
      </c>
      <c r="L38" s="135" t="s">
        <v>5703</v>
      </c>
      <c r="M38" s="135" t="s">
        <v>180</v>
      </c>
      <c r="N38" s="251"/>
    </row>
    <row r="39" spans="2:14" s="94" customFormat="1" outlineLevel="1" x14ac:dyDescent="0.35">
      <c r="B39" s="134" t="s">
        <v>5893</v>
      </c>
      <c r="C39" s="135"/>
      <c r="D39" s="147">
        <f t="shared" si="1"/>
        <v>0.996</v>
      </c>
      <c r="E39" s="135" t="s">
        <v>5703</v>
      </c>
      <c r="F39" s="135"/>
      <c r="G39" s="147">
        <v>0.498</v>
      </c>
      <c r="H39" s="135" t="s">
        <v>5703</v>
      </c>
      <c r="I39" s="135"/>
      <c r="J39" s="135" t="s">
        <v>3535</v>
      </c>
      <c r="K39" s="147">
        <v>0.498</v>
      </c>
      <c r="L39" s="135" t="s">
        <v>5703</v>
      </c>
      <c r="M39" s="135" t="s">
        <v>180</v>
      </c>
      <c r="N39" s="251"/>
    </row>
    <row r="40" spans="2:14" s="94" customFormat="1" outlineLevel="1" x14ac:dyDescent="0.35">
      <c r="B40" s="134" t="s">
        <v>5894</v>
      </c>
      <c r="C40" s="135"/>
      <c r="D40" s="147">
        <f t="shared" si="1"/>
        <v>2.9454126429530207</v>
      </c>
      <c r="E40" s="135" t="s">
        <v>5703</v>
      </c>
      <c r="F40" s="135"/>
      <c r="G40" s="147">
        <v>0.61424999999999996</v>
      </c>
      <c r="H40" s="135" t="s">
        <v>5703</v>
      </c>
      <c r="I40" s="135"/>
      <c r="J40" s="135" t="s">
        <v>3535</v>
      </c>
      <c r="K40" s="147">
        <v>2.3311626429530206</v>
      </c>
      <c r="L40" s="135" t="s">
        <v>5703</v>
      </c>
      <c r="M40" s="135" t="s">
        <v>180</v>
      </c>
      <c r="N40" s="251"/>
    </row>
    <row r="41" spans="2:14" s="94" customFormat="1" outlineLevel="1" x14ac:dyDescent="0.35">
      <c r="B41" s="134" t="s">
        <v>5895</v>
      </c>
      <c r="C41" s="135"/>
      <c r="D41" s="147">
        <f t="shared" si="1"/>
        <v>3.0708583999999997</v>
      </c>
      <c r="E41" s="135" t="s">
        <v>5703</v>
      </c>
      <c r="F41" s="135"/>
      <c r="G41" s="147">
        <v>0.52817000000000003</v>
      </c>
      <c r="H41" s="135" t="s">
        <v>5703</v>
      </c>
      <c r="I41" s="135"/>
      <c r="J41" s="135" t="s">
        <v>3535</v>
      </c>
      <c r="K41" s="147">
        <v>2.5426883999999998</v>
      </c>
      <c r="L41" s="135" t="s">
        <v>5703</v>
      </c>
      <c r="M41" s="135" t="s">
        <v>180</v>
      </c>
      <c r="N41" s="251"/>
    </row>
    <row r="42" spans="2:14" s="94" customFormat="1" outlineLevel="1" x14ac:dyDescent="0.35">
      <c r="B42" s="134" t="s">
        <v>5896</v>
      </c>
      <c r="C42" s="135"/>
      <c r="D42" s="147">
        <f t="shared" si="1"/>
        <v>3.8703149825503358</v>
      </c>
      <c r="E42" s="135" t="s">
        <v>5703</v>
      </c>
      <c r="F42" s="135"/>
      <c r="G42" s="147">
        <v>0.69538999999999995</v>
      </c>
      <c r="H42" s="135" t="s">
        <v>5703</v>
      </c>
      <c r="I42" s="135"/>
      <c r="J42" s="135" t="s">
        <v>3535</v>
      </c>
      <c r="K42" s="147">
        <v>3.1749249825503356</v>
      </c>
      <c r="L42" s="135" t="s">
        <v>5703</v>
      </c>
      <c r="M42" s="135" t="s">
        <v>180</v>
      </c>
      <c r="N42" s="251"/>
    </row>
    <row r="43" spans="2:14" s="94" customFormat="1" outlineLevel="1" x14ac:dyDescent="0.35">
      <c r="B43" s="134" t="s">
        <v>5897</v>
      </c>
      <c r="C43" s="135"/>
      <c r="D43" s="147">
        <f t="shared" si="1"/>
        <v>2.7041131275167789</v>
      </c>
      <c r="E43" s="135" t="s">
        <v>5703</v>
      </c>
      <c r="F43" s="135"/>
      <c r="G43" s="147">
        <v>0.60663999999999996</v>
      </c>
      <c r="H43" s="135" t="s">
        <v>5703</v>
      </c>
      <c r="I43" s="135"/>
      <c r="J43" s="135" t="s">
        <v>3535</v>
      </c>
      <c r="K43" s="147">
        <v>2.0974731275167788</v>
      </c>
      <c r="L43" s="135" t="s">
        <v>5703</v>
      </c>
      <c r="M43" s="135" t="s">
        <v>180</v>
      </c>
      <c r="N43" s="251"/>
    </row>
    <row r="44" spans="2:14" s="94" customFormat="1" outlineLevel="1" x14ac:dyDescent="0.35">
      <c r="B44" s="134" t="s">
        <v>5881</v>
      </c>
      <c r="C44" s="135"/>
      <c r="D44" s="147">
        <f t="shared" si="1"/>
        <v>3.2834617369127512</v>
      </c>
      <c r="E44" s="135" t="s">
        <v>5703</v>
      </c>
      <c r="F44" s="135"/>
      <c r="G44" s="147">
        <v>0.62409000000000003</v>
      </c>
      <c r="H44" s="135" t="s">
        <v>5703</v>
      </c>
      <c r="I44" s="135"/>
      <c r="J44" s="135" t="s">
        <v>3535</v>
      </c>
      <c r="K44" s="147">
        <v>2.6593717369127514</v>
      </c>
      <c r="L44" s="135" t="s">
        <v>5703</v>
      </c>
      <c r="M44" s="135" t="s">
        <v>180</v>
      </c>
      <c r="N44" s="251"/>
    </row>
    <row r="45" spans="2:14" s="94" customFormat="1" outlineLevel="1" x14ac:dyDescent="0.35">
      <c r="B45" s="134" t="s">
        <v>5898</v>
      </c>
      <c r="C45" s="135"/>
      <c r="D45" s="147">
        <f t="shared" si="1"/>
        <v>1.7426377838926175</v>
      </c>
      <c r="E45" s="135" t="s">
        <v>5703</v>
      </c>
      <c r="F45" s="135"/>
      <c r="G45" s="147">
        <v>0.18551000000000001</v>
      </c>
      <c r="H45" s="135" t="s">
        <v>5703</v>
      </c>
      <c r="I45" s="135"/>
      <c r="J45" s="135" t="s">
        <v>3535</v>
      </c>
      <c r="K45" s="147">
        <v>1.5571277838926174</v>
      </c>
      <c r="L45" s="135" t="s">
        <v>5703</v>
      </c>
      <c r="M45" s="135" t="s">
        <v>180</v>
      </c>
      <c r="N45" s="251"/>
    </row>
    <row r="46" spans="2:14" s="94" customFormat="1" outlineLevel="1" x14ac:dyDescent="0.35">
      <c r="B46" s="134" t="s">
        <v>5899</v>
      </c>
      <c r="C46" s="135"/>
      <c r="D46" s="147">
        <f t="shared" si="1"/>
        <v>0.54133653020134231</v>
      </c>
      <c r="E46" s="135" t="s">
        <v>5703</v>
      </c>
      <c r="F46" s="135"/>
      <c r="G46" s="147">
        <v>9.289E-2</v>
      </c>
      <c r="H46" s="135" t="s">
        <v>5703</v>
      </c>
      <c r="I46" s="135"/>
      <c r="J46" s="135" t="s">
        <v>3535</v>
      </c>
      <c r="K46" s="147">
        <v>0.44844653020134229</v>
      </c>
      <c r="L46" s="135" t="s">
        <v>5703</v>
      </c>
      <c r="M46" s="135" t="s">
        <v>180</v>
      </c>
      <c r="N46" s="251"/>
    </row>
    <row r="47" spans="2:14" s="94" customFormat="1" outlineLevel="1" x14ac:dyDescent="0.35">
      <c r="B47" s="134" t="s">
        <v>5900</v>
      </c>
      <c r="C47" s="135"/>
      <c r="D47" s="147">
        <f t="shared" si="1"/>
        <v>0.996</v>
      </c>
      <c r="E47" s="135" t="s">
        <v>5703</v>
      </c>
      <c r="F47" s="135"/>
      <c r="G47" s="147">
        <v>0.498</v>
      </c>
      <c r="H47" s="135" t="s">
        <v>5703</v>
      </c>
      <c r="I47" s="135"/>
      <c r="J47" s="135" t="s">
        <v>3535</v>
      </c>
      <c r="K47" s="147">
        <v>0.498</v>
      </c>
      <c r="L47" s="135" t="s">
        <v>5703</v>
      </c>
      <c r="M47" s="135" t="s">
        <v>180</v>
      </c>
      <c r="N47" s="251"/>
    </row>
    <row r="48" spans="2:14" s="94" customFormat="1" outlineLevel="1" x14ac:dyDescent="0.35">
      <c r="B48" s="134" t="s">
        <v>5901</v>
      </c>
      <c r="C48" s="135"/>
      <c r="D48" s="147">
        <f t="shared" si="1"/>
        <v>2.9454126429530207</v>
      </c>
      <c r="E48" s="135" t="s">
        <v>5703</v>
      </c>
      <c r="F48" s="135"/>
      <c r="G48" s="147">
        <v>0.61424999999999996</v>
      </c>
      <c r="H48" s="135" t="s">
        <v>5703</v>
      </c>
      <c r="I48" s="135"/>
      <c r="J48" s="135" t="s">
        <v>3535</v>
      </c>
      <c r="K48" s="147">
        <v>2.3311626429530206</v>
      </c>
      <c r="L48" s="135" t="s">
        <v>5703</v>
      </c>
      <c r="M48" s="135" t="s">
        <v>180</v>
      </c>
      <c r="N48" s="251"/>
    </row>
    <row r="49" spans="1:14" s="94" customFormat="1" outlineLevel="1" x14ac:dyDescent="0.35">
      <c r="B49" s="134" t="s">
        <v>5902</v>
      </c>
      <c r="C49" s="135"/>
      <c r="D49" s="147">
        <f t="shared" si="1"/>
        <v>3.0708583999999997</v>
      </c>
      <c r="E49" s="135" t="s">
        <v>5703</v>
      </c>
      <c r="F49" s="135"/>
      <c r="G49" s="147">
        <v>0.52817000000000003</v>
      </c>
      <c r="H49" s="135" t="s">
        <v>5703</v>
      </c>
      <c r="I49" s="135"/>
      <c r="J49" s="135" t="s">
        <v>3535</v>
      </c>
      <c r="K49" s="147">
        <v>2.5426883999999998</v>
      </c>
      <c r="L49" s="135" t="s">
        <v>5703</v>
      </c>
      <c r="M49" s="135" t="s">
        <v>180</v>
      </c>
      <c r="N49" s="251"/>
    </row>
    <row r="50" spans="1:14" s="94" customFormat="1" ht="15" outlineLevel="1" thickBot="1" x14ac:dyDescent="0.4">
      <c r="B50" s="141" t="s">
        <v>5903</v>
      </c>
      <c r="C50" s="142"/>
      <c r="D50" s="322">
        <f t="shared" si="1"/>
        <v>3.8703149825503358</v>
      </c>
      <c r="E50" s="142" t="s">
        <v>5703</v>
      </c>
      <c r="F50" s="142"/>
      <c r="G50" s="322">
        <v>0.69538999999999995</v>
      </c>
      <c r="H50" s="142" t="s">
        <v>5703</v>
      </c>
      <c r="I50" s="142"/>
      <c r="J50" s="142" t="s">
        <v>3535</v>
      </c>
      <c r="K50" s="322">
        <v>3.1749249825503356</v>
      </c>
      <c r="L50" s="142" t="s">
        <v>5703</v>
      </c>
      <c r="M50" s="142" t="s">
        <v>180</v>
      </c>
      <c r="N50" s="252"/>
    </row>
    <row r="51" spans="1:14" s="94" customFormat="1" ht="21" x14ac:dyDescent="0.5">
      <c r="A51" s="92" t="s">
        <v>118</v>
      </c>
      <c r="B51" s="93" t="s">
        <v>119</v>
      </c>
    </row>
    <row r="52" spans="1:14" s="94" customFormat="1" ht="15" hidden="1" outlineLevel="1" thickBot="1" x14ac:dyDescent="0.4">
      <c r="B52" s="253" t="s">
        <v>5876</v>
      </c>
      <c r="C52" s="254" t="s">
        <v>5696</v>
      </c>
      <c r="D52" s="255" t="s">
        <v>5877</v>
      </c>
    </row>
    <row r="53" spans="1:14" s="94" customFormat="1" ht="21" collapsed="1" x14ac:dyDescent="0.5">
      <c r="A53" s="92" t="s">
        <v>118</v>
      </c>
      <c r="B53" s="93" t="s">
        <v>274</v>
      </c>
    </row>
    <row r="54" spans="1:14" hidden="1" outlineLevel="1" x14ac:dyDescent="0.35">
      <c r="B54" s="54" t="s">
        <v>5876</v>
      </c>
      <c r="C54" s="52" t="s">
        <v>5696</v>
      </c>
      <c r="D54" s="53" t="s">
        <v>5877</v>
      </c>
    </row>
    <row r="55" spans="1:14" hidden="1" outlineLevel="1" x14ac:dyDescent="0.35">
      <c r="B55" s="557" t="s">
        <v>5879</v>
      </c>
      <c r="C55" s="258" t="s">
        <v>5880</v>
      </c>
      <c r="D55" s="605" t="s">
        <v>5897</v>
      </c>
    </row>
    <row r="56" spans="1:14" hidden="1" outlineLevel="1" x14ac:dyDescent="0.35">
      <c r="B56" s="557" t="s">
        <v>5883</v>
      </c>
      <c r="C56" s="258" t="s">
        <v>5890</v>
      </c>
      <c r="D56" s="605" t="s">
        <v>5881</v>
      </c>
    </row>
    <row r="57" spans="1:14" hidden="1" outlineLevel="1" x14ac:dyDescent="0.35">
      <c r="B57" s="557" t="s">
        <v>5884</v>
      </c>
      <c r="C57" s="258" t="s">
        <v>5891</v>
      </c>
      <c r="D57" s="605" t="s">
        <v>5898</v>
      </c>
    </row>
    <row r="58" spans="1:14" hidden="1" outlineLevel="1" x14ac:dyDescent="0.35">
      <c r="B58" s="557" t="s">
        <v>5885</v>
      </c>
      <c r="C58" s="258" t="s">
        <v>5892</v>
      </c>
      <c r="D58" s="605" t="s">
        <v>5899</v>
      </c>
    </row>
    <row r="59" spans="1:14" hidden="1" outlineLevel="1" x14ac:dyDescent="0.35">
      <c r="B59" s="557" t="s">
        <v>5886</v>
      </c>
      <c r="C59" s="258" t="s">
        <v>5893</v>
      </c>
      <c r="D59" s="605" t="s">
        <v>5900</v>
      </c>
    </row>
    <row r="60" spans="1:14" hidden="1" outlineLevel="1" x14ac:dyDescent="0.35">
      <c r="B60" s="557" t="s">
        <v>5887</v>
      </c>
      <c r="C60" s="258" t="s">
        <v>5894</v>
      </c>
      <c r="D60" s="605" t="s">
        <v>5901</v>
      </c>
    </row>
    <row r="61" spans="1:14" hidden="1" outlineLevel="1" x14ac:dyDescent="0.35">
      <c r="B61" s="557" t="s">
        <v>5888</v>
      </c>
      <c r="C61" s="258" t="s">
        <v>5895</v>
      </c>
      <c r="D61" s="605" t="s">
        <v>5902</v>
      </c>
    </row>
    <row r="62" spans="1:14" ht="15" hidden="1" outlineLevel="1" thickBot="1" x14ac:dyDescent="0.4">
      <c r="B62" s="558" t="s">
        <v>5889</v>
      </c>
      <c r="C62" s="604" t="s">
        <v>5896</v>
      </c>
      <c r="D62" s="606" t="s">
        <v>5903</v>
      </c>
    </row>
    <row r="63" spans="1:14" collapsed="1" x14ac:dyDescent="0.35"/>
  </sheetData>
  <mergeCells count="16">
    <mergeCell ref="D22:E22"/>
    <mergeCell ref="G22:H22"/>
    <mergeCell ref="J22:K22"/>
    <mergeCell ref="M10:P10"/>
    <mergeCell ref="M5:P5"/>
    <mergeCell ref="M6:P6"/>
    <mergeCell ref="M7:P7"/>
    <mergeCell ref="M8:P8"/>
    <mergeCell ref="M9:P9"/>
    <mergeCell ref="B12:J12"/>
    <mergeCell ref="B17:C17"/>
    <mergeCell ref="D15:E15"/>
    <mergeCell ref="G15:H15"/>
    <mergeCell ref="J15:K15"/>
    <mergeCell ref="B20:C20"/>
    <mergeCell ref="B18:C18"/>
  </mergeCells>
  <conditionalFormatting sqref="K32">
    <cfRule type="expression" dxfId="2" priority="3">
      <formula>IF(K32="",TRUE,FALSE)</formula>
    </cfRule>
  </conditionalFormatting>
  <conditionalFormatting sqref="K40">
    <cfRule type="expression" dxfId="1" priority="2">
      <formula>IF(K40="",TRUE,FALSE)</formula>
    </cfRule>
  </conditionalFormatting>
  <conditionalFormatting sqref="K48">
    <cfRule type="expression" dxfId="0" priority="1">
      <formula>IF(K48="",TRUE,FALSE)</formula>
    </cfRule>
  </conditionalFormatting>
  <dataValidations count="2">
    <dataValidation type="list" allowBlank="1" showInputMessage="1" showErrorMessage="1" sqref="E20:F21 K20:K21 H20:I21" xr:uid="{ACD7E4B7-9D13-45F0-9283-77E5ED8D6F41}">
      <formula1>INDIRECT(E18)</formula1>
    </dataValidation>
    <dataValidation type="list" allowBlank="1" showInputMessage="1" showErrorMessage="1" sqref="E18:F19 H18:I19 K18:K19" xr:uid="{77EDA33B-CC05-433F-B062-CEEAEB0F58B8}">
      <formula1>$B$52:$D$52</formula1>
    </dataValidation>
  </dataValidations>
  <pageMargins left="0.7" right="0.7" top="0.78740157499999996" bottom="0.78740157499999996" header="0.3" footer="0.3"/>
  <pageSetup paperSize="9" orientation="landscape" r:id="rId1"/>
  <drawing r:id="rId2"/>
  <tableParts count="3">
    <tablePart r:id="rId3"/>
    <tablePart r:id="rId4"/>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3FEB0-4496-48D9-9D17-CCA8E31D25EF}">
  <sheetPr>
    <tabColor rgb="FF006582"/>
    <pageSetUpPr autoPageBreaks="0"/>
  </sheetPr>
  <dimension ref="A1:Z195"/>
  <sheetViews>
    <sheetView topLeftCell="A27" zoomScaleNormal="100" workbookViewId="0">
      <selection activeCell="B5" sqref="B5"/>
    </sheetView>
  </sheetViews>
  <sheetFormatPr baseColWidth="10" defaultColWidth="10.7265625" defaultRowHeight="14.5" outlineLevelRow="1" outlineLevelCol="1" x14ac:dyDescent="0.35"/>
  <cols>
    <col min="1" max="1" width="12.453125" style="1" customWidth="1"/>
    <col min="2" max="2" width="12.7265625" style="1" customWidth="1"/>
    <col min="3" max="3" width="20.54296875" style="1" customWidth="1"/>
    <col min="4" max="4" width="10.54296875" style="1" customWidth="1"/>
    <col min="5" max="5" width="2.54296875" style="1" customWidth="1"/>
    <col min="6" max="6" width="12.7265625" style="1" customWidth="1" outlineLevel="1"/>
    <col min="7" max="7" width="20.54296875" style="1" customWidth="1" outlineLevel="1"/>
    <col min="8" max="8" width="10.54296875" style="1" customWidth="1" outlineLevel="1"/>
    <col min="9" max="9" width="2.54296875" style="1" customWidth="1" outlineLevel="1"/>
    <col min="10" max="10" width="12.7265625" style="1" customWidth="1" outlineLevel="1"/>
    <col min="11" max="11" width="20.54296875" style="1" customWidth="1" outlineLevel="1"/>
    <col min="12" max="12" width="10.54296875" style="1" customWidth="1" outlineLevel="1"/>
    <col min="13" max="13" width="2.54296875" style="1" customWidth="1" outlineLevel="1"/>
    <col min="14" max="14" width="12.7265625" style="1" customWidth="1"/>
    <col min="15" max="15" width="20.54296875" style="1" customWidth="1"/>
    <col min="16" max="16" width="10.54296875" style="1" customWidth="1"/>
    <col min="17" max="17" width="15" style="1" customWidth="1"/>
    <col min="18" max="19" width="14.26953125" style="1" customWidth="1"/>
    <col min="20" max="20" width="16" style="1" customWidth="1"/>
    <col min="21" max="25" width="10.54296875" style="1" customWidth="1"/>
    <col min="26" max="26" width="14" style="1" customWidth="1"/>
    <col min="27" max="31" width="10.54296875" style="1" customWidth="1"/>
    <col min="32" max="16384" width="10.7265625" style="1"/>
  </cols>
  <sheetData>
    <row r="1" spans="1:24" ht="16" customHeight="1" x14ac:dyDescent="0.35"/>
    <row r="2" spans="1:24" ht="16" customHeight="1" thickBot="1" x14ac:dyDescent="0.4"/>
    <row r="3" spans="1:24" s="366" customFormat="1" ht="106" customHeight="1" x14ac:dyDescent="0.35">
      <c r="B3" s="127" t="s">
        <v>5904</v>
      </c>
      <c r="C3" s="374"/>
      <c r="D3" s="374"/>
      <c r="E3" s="374"/>
      <c r="F3" s="374"/>
      <c r="G3" s="374"/>
      <c r="H3" s="374"/>
      <c r="I3" s="374"/>
      <c r="J3" s="374"/>
      <c r="K3" s="374"/>
      <c r="L3" s="374"/>
      <c r="M3" s="374"/>
      <c r="N3" s="374"/>
      <c r="O3" s="374"/>
      <c r="P3" s="384"/>
      <c r="Q3" s="367"/>
    </row>
    <row r="4" spans="1:24" ht="5.25" customHeight="1" x14ac:dyDescent="0.65">
      <c r="B4" s="290"/>
      <c r="C4" s="168"/>
      <c r="D4" s="168"/>
      <c r="E4" s="168"/>
      <c r="F4" s="168"/>
      <c r="G4" s="168"/>
      <c r="H4" s="168"/>
      <c r="I4" s="168"/>
      <c r="J4" s="168"/>
      <c r="K4" s="168"/>
      <c r="L4" s="168"/>
      <c r="M4" s="168"/>
      <c r="N4" s="168"/>
      <c r="O4" s="168"/>
      <c r="P4" s="169"/>
      <c r="Q4" s="5"/>
    </row>
    <row r="5" spans="1:24" ht="20.149999999999999" customHeight="1" x14ac:dyDescent="0.55000000000000004">
      <c r="B5" s="235" t="s">
        <v>3629</v>
      </c>
      <c r="C5" s="260"/>
      <c r="D5" s="260"/>
      <c r="E5" s="392"/>
      <c r="F5" s="392"/>
      <c r="G5" s="392"/>
      <c r="H5" s="392"/>
      <c r="I5" s="260"/>
      <c r="J5" s="260"/>
      <c r="K5" s="260"/>
      <c r="L5" s="260"/>
      <c r="M5" s="260"/>
      <c r="N5" s="260"/>
      <c r="O5" s="260"/>
      <c r="P5" s="261"/>
      <c r="Q5" s="12"/>
      <c r="R5" s="5"/>
      <c r="S5" s="5"/>
      <c r="T5" s="5"/>
      <c r="U5" s="5"/>
    </row>
    <row r="6" spans="1:24" ht="16.149999999999999" customHeight="1" outlineLevel="1" x14ac:dyDescent="0.35">
      <c r="B6" s="134"/>
      <c r="C6" s="135"/>
      <c r="D6" s="135"/>
      <c r="E6" s="135"/>
      <c r="F6" s="135"/>
      <c r="G6" s="135"/>
      <c r="H6" s="135"/>
      <c r="I6" s="135"/>
      <c r="J6" s="135"/>
      <c r="K6" s="135"/>
      <c r="L6" s="135"/>
      <c r="M6" s="135"/>
      <c r="N6" s="135"/>
      <c r="O6" s="135"/>
      <c r="P6" s="251"/>
      <c r="R6" s="27"/>
      <c r="S6" s="27"/>
      <c r="T6" s="27"/>
      <c r="U6" s="27"/>
    </row>
    <row r="7" spans="1:24" ht="16.149999999999999" customHeight="1" outlineLevel="1" x14ac:dyDescent="0.35">
      <c r="B7" s="262"/>
      <c r="C7" s="263" t="s">
        <v>124</v>
      </c>
      <c r="D7" s="263" t="s">
        <v>5905</v>
      </c>
      <c r="E7" s="135"/>
      <c r="F7" s="135"/>
      <c r="G7" s="135"/>
      <c r="H7" s="135"/>
      <c r="I7" s="135"/>
      <c r="J7" s="135"/>
      <c r="K7" s="135"/>
      <c r="L7" s="135"/>
      <c r="M7" s="135"/>
      <c r="N7" s="135"/>
      <c r="O7" s="135"/>
      <c r="P7" s="251"/>
      <c r="R7" s="27"/>
      <c r="S7" s="27"/>
      <c r="T7" s="27"/>
      <c r="U7" s="27"/>
    </row>
    <row r="8" spans="1:24" ht="16.149999999999999" customHeight="1" outlineLevel="1" x14ac:dyDescent="0.35">
      <c r="B8" s="262"/>
      <c r="C8" s="263"/>
      <c r="D8" s="263" t="s">
        <v>5906</v>
      </c>
      <c r="E8" s="135"/>
      <c r="F8" s="135"/>
      <c r="G8" s="135"/>
      <c r="H8" s="135"/>
      <c r="I8" s="135"/>
      <c r="J8" s="135"/>
      <c r="K8" s="135"/>
      <c r="L8" s="135"/>
      <c r="M8" s="135"/>
      <c r="N8" s="135"/>
      <c r="O8" s="135"/>
      <c r="P8" s="251"/>
      <c r="R8" s="27"/>
      <c r="S8" s="27"/>
      <c r="T8" s="27"/>
      <c r="U8" s="27"/>
    </row>
    <row r="9" spans="1:24" ht="16.149999999999999" customHeight="1" outlineLevel="1" x14ac:dyDescent="0.35">
      <c r="B9" s="262"/>
      <c r="C9" s="263" t="s">
        <v>126</v>
      </c>
      <c r="D9" s="263" t="s">
        <v>5907</v>
      </c>
      <c r="E9" s="135"/>
      <c r="F9" s="135"/>
      <c r="G9" s="135"/>
      <c r="H9" s="135"/>
      <c r="I9" s="135"/>
      <c r="J9" s="135"/>
      <c r="K9" s="135"/>
      <c r="L9" s="135"/>
      <c r="M9" s="135"/>
      <c r="N9" s="135"/>
      <c r="O9" s="135"/>
      <c r="P9" s="251"/>
      <c r="R9" s="27"/>
      <c r="S9" s="27"/>
      <c r="T9" s="27"/>
      <c r="U9" s="27"/>
    </row>
    <row r="10" spans="1:24" ht="16.149999999999999" customHeight="1" outlineLevel="1" x14ac:dyDescent="0.35">
      <c r="B10" s="262"/>
      <c r="C10" s="135"/>
      <c r="D10" s="263" t="s">
        <v>5908</v>
      </c>
      <c r="E10" s="135"/>
      <c r="F10" s="135"/>
      <c r="G10" s="135"/>
      <c r="H10" s="135"/>
      <c r="I10" s="135"/>
      <c r="J10" s="135"/>
      <c r="K10" s="135"/>
      <c r="L10" s="135"/>
      <c r="M10" s="135"/>
      <c r="N10" s="135"/>
      <c r="O10" s="135"/>
      <c r="P10" s="251"/>
      <c r="R10" s="27"/>
      <c r="S10" s="27"/>
      <c r="T10" s="27"/>
      <c r="U10" s="27"/>
    </row>
    <row r="11" spans="1:24" ht="32.65" customHeight="1" outlineLevel="1" x14ac:dyDescent="0.35">
      <c r="B11" s="134"/>
      <c r="C11" s="135"/>
      <c r="D11" s="135"/>
      <c r="E11" s="135"/>
      <c r="F11" s="135"/>
      <c r="G11" s="135"/>
      <c r="H11" s="135"/>
      <c r="I11" s="135"/>
      <c r="J11" s="135"/>
      <c r="K11" s="135"/>
      <c r="L11" s="135"/>
      <c r="M11" s="135"/>
      <c r="N11" s="135"/>
      <c r="O11" s="135"/>
      <c r="P11" s="251"/>
    </row>
    <row r="12" spans="1:24" ht="32.65" customHeight="1" thickBot="1" x14ac:dyDescent="0.9">
      <c r="B12" s="393"/>
      <c r="C12" s="394"/>
      <c r="D12" s="394"/>
      <c r="E12" s="394"/>
      <c r="F12" s="394"/>
      <c r="G12" s="394"/>
      <c r="H12" s="394"/>
      <c r="I12" s="394"/>
      <c r="J12" s="394"/>
      <c r="K12" s="394"/>
      <c r="L12" s="394"/>
      <c r="M12" s="394"/>
      <c r="N12" s="220" t="s">
        <v>5909</v>
      </c>
      <c r="O12" s="1208">
        <f>SUM(27:27)/1000</f>
        <v>252.74570002259736</v>
      </c>
      <c r="P12" s="1209"/>
    </row>
    <row r="13" spans="1:24" ht="16.149999999999999" customHeight="1" x14ac:dyDescent="0.65">
      <c r="B13" s="63"/>
      <c r="C13" s="63"/>
      <c r="D13" s="63"/>
      <c r="E13" s="63"/>
      <c r="F13" s="63"/>
      <c r="G13" s="63"/>
      <c r="H13" s="63"/>
      <c r="I13" s="63"/>
      <c r="J13" s="63"/>
      <c r="K13" s="63"/>
      <c r="L13" s="63"/>
      <c r="M13" s="63"/>
      <c r="O13" s="30"/>
      <c r="P13" s="64"/>
    </row>
    <row r="14" spans="1:24" ht="24" thickBot="1" x14ac:dyDescent="0.6">
      <c r="A14" s="7"/>
      <c r="B14" s="576" t="s">
        <v>135</v>
      </c>
    </row>
    <row r="15" spans="1:24" s="256" customFormat="1" ht="16.149999999999999" customHeight="1" x14ac:dyDescent="0.35">
      <c r="B15" s="1205" t="s">
        <v>5910</v>
      </c>
      <c r="C15" s="1206"/>
      <c r="D15" s="1207"/>
      <c r="E15" s="584"/>
      <c r="F15" s="1205" t="s">
        <v>5742</v>
      </c>
      <c r="G15" s="1206"/>
      <c r="H15" s="1207"/>
      <c r="I15" s="584"/>
      <c r="J15" s="1205" t="s">
        <v>5873</v>
      </c>
      <c r="K15" s="1206"/>
      <c r="L15" s="1207"/>
      <c r="M15" s="584"/>
      <c r="N15" s="1205" t="s">
        <v>5911</v>
      </c>
      <c r="O15" s="1206"/>
      <c r="P15" s="1207"/>
    </row>
    <row r="16" spans="1:24" s="94" customFormat="1" ht="16.149999999999999" customHeight="1" x14ac:dyDescent="0.35">
      <c r="B16" s="1116" t="s">
        <v>5912</v>
      </c>
      <c r="C16" s="1117"/>
      <c r="D16" s="587">
        <v>50000</v>
      </c>
      <c r="E16" s="577"/>
      <c r="F16" s="1116" t="s">
        <v>5912</v>
      </c>
      <c r="G16" s="1117"/>
      <c r="H16" s="587"/>
      <c r="I16" s="577"/>
      <c r="J16" s="1116" t="s">
        <v>5912</v>
      </c>
      <c r="K16" s="1117"/>
      <c r="L16" s="600"/>
      <c r="M16" s="577"/>
      <c r="N16" s="1116" t="s">
        <v>5912</v>
      </c>
      <c r="O16" s="1117"/>
      <c r="P16" s="587">
        <v>50000</v>
      </c>
      <c r="S16" s="578"/>
      <c r="X16" s="578"/>
    </row>
    <row r="17" spans="1:26" s="94" customFormat="1" ht="16.149999999999999" customHeight="1" x14ac:dyDescent="0.35">
      <c r="B17" s="1116" t="s">
        <v>5913</v>
      </c>
      <c r="C17" s="1117"/>
      <c r="D17" s="588">
        <v>50</v>
      </c>
      <c r="E17" s="577"/>
      <c r="F17" s="1116" t="s">
        <v>5913</v>
      </c>
      <c r="G17" s="1117"/>
      <c r="H17" s="588"/>
      <c r="I17" s="577"/>
      <c r="J17" s="1116" t="s">
        <v>5913</v>
      </c>
      <c r="K17" s="1117"/>
      <c r="L17" s="588"/>
      <c r="M17" s="577"/>
      <c r="N17" s="1116" t="s">
        <v>5913</v>
      </c>
      <c r="O17" s="1117"/>
      <c r="P17" s="588">
        <v>50</v>
      </c>
      <c r="Z17" s="449"/>
    </row>
    <row r="18" spans="1:26" s="94" customFormat="1" ht="16.399999999999999" customHeight="1" x14ac:dyDescent="0.35">
      <c r="B18" s="1210" t="s">
        <v>5914</v>
      </c>
      <c r="C18" s="1211"/>
      <c r="D18" s="591" t="s">
        <v>5915</v>
      </c>
      <c r="E18" s="577"/>
      <c r="F18" s="1210" t="s">
        <v>5914</v>
      </c>
      <c r="G18" s="1211"/>
      <c r="H18" s="599" t="s">
        <v>5915</v>
      </c>
      <c r="I18" s="577"/>
      <c r="J18" s="1210" t="s">
        <v>5914</v>
      </c>
      <c r="K18" s="1211"/>
      <c r="L18" s="599" t="s">
        <v>5916</v>
      </c>
      <c r="M18" s="577"/>
      <c r="N18" s="1210" t="s">
        <v>5914</v>
      </c>
      <c r="O18" s="1211"/>
      <c r="P18" s="599" t="s">
        <v>5916</v>
      </c>
    </row>
    <row r="19" spans="1:26" s="94" customFormat="1" ht="16.399999999999999" customHeight="1" x14ac:dyDescent="0.35">
      <c r="B19" s="1210" t="s">
        <v>5917</v>
      </c>
      <c r="C19" s="1211"/>
      <c r="D19" s="591" t="s">
        <v>3637</v>
      </c>
      <c r="E19" s="577"/>
      <c r="F19" s="1210" t="s">
        <v>5917</v>
      </c>
      <c r="G19" s="1211"/>
      <c r="H19" s="599" t="s">
        <v>3637</v>
      </c>
      <c r="I19" s="577"/>
      <c r="J19" s="1210" t="s">
        <v>5917</v>
      </c>
      <c r="K19" s="1211"/>
      <c r="L19" s="599" t="s">
        <v>3637</v>
      </c>
      <c r="M19" s="577"/>
      <c r="N19" s="1210" t="s">
        <v>5917</v>
      </c>
      <c r="O19" s="1211"/>
      <c r="P19" s="599" t="s">
        <v>3637</v>
      </c>
    </row>
    <row r="20" spans="1:26" s="94" customFormat="1" x14ac:dyDescent="0.35">
      <c r="B20" s="589"/>
      <c r="C20" s="590"/>
      <c r="D20" s="532"/>
      <c r="E20" s="577"/>
      <c r="F20" s="589"/>
      <c r="G20" s="590"/>
      <c r="H20" s="532"/>
      <c r="I20" s="577"/>
      <c r="J20" s="589"/>
      <c r="K20" s="590"/>
      <c r="L20" s="532"/>
      <c r="M20" s="577"/>
      <c r="N20" s="589"/>
      <c r="O20" s="590"/>
      <c r="P20" s="532"/>
    </row>
    <row r="21" spans="1:26" s="94" customFormat="1" ht="31" x14ac:dyDescent="0.45">
      <c r="B21" s="592" t="str">
        <f>D18</f>
        <v>Stoffmenge [kg]</v>
      </c>
      <c r="C21" s="593" t="s">
        <v>248</v>
      </c>
      <c r="D21" s="548" t="s">
        <v>3525</v>
      </c>
      <c r="E21" s="579"/>
      <c r="F21" s="592" t="str">
        <f>H18</f>
        <v>Stoffmenge [kg]</v>
      </c>
      <c r="G21" s="593" t="s">
        <v>248</v>
      </c>
      <c r="H21" s="548" t="s">
        <v>3525</v>
      </c>
      <c r="I21" s="579"/>
      <c r="J21" s="592" t="str">
        <f>L18</f>
        <v>Anteil [%]</v>
      </c>
      <c r="K21" s="593" t="s">
        <v>248</v>
      </c>
      <c r="L21" s="548" t="s">
        <v>3525</v>
      </c>
      <c r="M21" s="579"/>
      <c r="N21" s="592" t="str">
        <f>P18</f>
        <v>Anteil [%]</v>
      </c>
      <c r="O21" s="593" t="s">
        <v>248</v>
      </c>
      <c r="P21" s="548" t="s">
        <v>3525</v>
      </c>
      <c r="Z21" s="449"/>
    </row>
    <row r="22" spans="1:26" s="94" customFormat="1" ht="16.149999999999999" customHeight="1" x14ac:dyDescent="0.35">
      <c r="B22" s="594">
        <v>49.5</v>
      </c>
      <c r="C22" s="445" t="s">
        <v>5918</v>
      </c>
      <c r="D22" s="595">
        <f>IFERROR(IF(D$19="Mittelwert",VLOOKUP(C22,$B$33:$J$112,8,FALSE),VLOOKUP(C22,$B$33:$J$112,9,FALSE))*IF(B$21=$C$114,B22/100*D$17*D$16,B22*D$16),"")</f>
        <v>151032.19712627522</v>
      </c>
      <c r="E22" s="449"/>
      <c r="F22" s="594"/>
      <c r="G22" s="445"/>
      <c r="H22" s="595" t="str">
        <f>IFERROR(IF(H$19="Mittelwert",VLOOKUP(G22,$B$33:$J$112,8,FALSE),VLOOKUP(G22,$B$33:$J$112,9,FALSE))*IF(F$21=$C$114,F22/100*H$17*H$16,F22*H$16),"")</f>
        <v/>
      </c>
      <c r="I22" s="449"/>
      <c r="J22" s="594"/>
      <c r="K22" s="445"/>
      <c r="L22" s="595" t="str">
        <f>IFERROR(IF(L$19="Mittelwert",VLOOKUP(K22,$B$33:$J$112,8,FALSE),VLOOKUP(K22,$B$33:$J$112,9,FALSE))*IF(J$21=$C$114,J22/100*L$17*L$16,J22*L$16),"")</f>
        <v/>
      </c>
      <c r="M22" s="449"/>
      <c r="N22" s="594">
        <v>99</v>
      </c>
      <c r="O22" s="445" t="s">
        <v>3664</v>
      </c>
      <c r="P22" s="595">
        <f>IFERROR(IF(P$19="Mittelwert",VLOOKUP(O22,$B$33:$J$112,8,FALSE),VLOOKUP(O22,$B$33:$J$112,9,FALSE))*IF(N$21=$C$114,N22/100*P$17*P$16,N22*P$16),"")</f>
        <v>63658.459961308887</v>
      </c>
      <c r="Z22" s="449"/>
    </row>
    <row r="23" spans="1:26" s="94" customFormat="1" ht="16.149999999999999" customHeight="1" x14ac:dyDescent="0.35">
      <c r="B23" s="594"/>
      <c r="C23" s="445"/>
      <c r="D23" s="595" t="str">
        <f>IFERROR(IF(D$19="Mittelwert",VLOOKUP(C23,$B$33:$J$112,8,FALSE),VLOOKUP(C23,$B$33:$J$112,9,FALSE))*IF(B$21=$C$114,B23/100*D$17*D$16,B23*D$16),"")</f>
        <v/>
      </c>
      <c r="E23" s="449"/>
      <c r="F23" s="594"/>
      <c r="G23" s="445"/>
      <c r="H23" s="595" t="str">
        <f>IFERROR(IF(H$19="Mittelwert",VLOOKUP(G23,$B$33:$J$112,8,FALSE),VLOOKUP(G23,$B$33:$J$112,9,FALSE))*IF(F$21=$C$114,F23/100*H$17*H$16,F23*H$16),"")</f>
        <v/>
      </c>
      <c r="I23" s="449"/>
      <c r="J23" s="594"/>
      <c r="K23" s="445"/>
      <c r="L23" s="595" t="str">
        <f>IFERROR(IF(L$19="Mittelwert",VLOOKUP(K23,$B$33:$J$112,8,FALSE),VLOOKUP(K23,$B$33:$J$112,9,FALSE))*IF(J$21=$C$114,J23/100*L$17*L$16,J23*L$16),"")</f>
        <v/>
      </c>
      <c r="M23" s="449"/>
      <c r="N23" s="594"/>
      <c r="O23" s="445"/>
      <c r="P23" s="595" t="str">
        <f>IFERROR(IF(P$19="Mittelwert",VLOOKUP(O23,$B$33:$J$112,8,FALSE),VLOOKUP(O23,$B$33:$J$112,9,FALSE))*IF(N$21=$C$114,N23/100*P$17*P$16,N23*P$16),"")</f>
        <v/>
      </c>
      <c r="Z23" s="449"/>
    </row>
    <row r="24" spans="1:26" s="94" customFormat="1" ht="16.149999999999999" customHeight="1" x14ac:dyDescent="0.35">
      <c r="B24" s="594"/>
      <c r="C24" s="445"/>
      <c r="D24" s="595" t="str">
        <f>IFERROR(IF(D$19="Mittelwert",VLOOKUP(C24,$B$33:$J$112,8,FALSE),VLOOKUP(C24,$B$33:$J$112,9,FALSE))*IF(B$21=$C$114,B24/100*D$17*D$16,B24*D$16),"")</f>
        <v/>
      </c>
      <c r="E24" s="449"/>
      <c r="F24" s="594"/>
      <c r="G24" s="445"/>
      <c r="H24" s="595" t="str">
        <f>IFERROR(IF(H$19="Mittelwert",VLOOKUP(G24,$B$33:$J$112,8,FALSE),VLOOKUP(G24,$B$33:$J$112,9,FALSE))*IF(F$21=$C$114,F24/100*H$17*H$16,F24*H$16),"")</f>
        <v/>
      </c>
      <c r="I24" s="449"/>
      <c r="J24" s="594"/>
      <c r="K24" s="445"/>
      <c r="L24" s="595" t="str">
        <f>IFERROR(IF(L$19="Mittelwert",VLOOKUP(K24,$B$33:$J$112,8,FALSE),VLOOKUP(K24,$B$33:$J$112,9,FALSE))*IF(J$21=$C$114,J24/100*L$17*L$16,J24*L$16),"")</f>
        <v/>
      </c>
      <c r="M24" s="449"/>
      <c r="N24" s="594"/>
      <c r="O24" s="445"/>
      <c r="P24" s="595" t="str">
        <f>IFERROR(IF(P$19="Mittelwert",VLOOKUP(O24,$B$33:$J$112,8,FALSE),VLOOKUP(O24,$B$33:$J$112,9,FALSE))*IF(N$21=$C$114,N24/100*P$17*P$16,N24*P$16),"")</f>
        <v/>
      </c>
    </row>
    <row r="25" spans="1:26" s="94" customFormat="1" ht="16.149999999999999" customHeight="1" x14ac:dyDescent="0.35">
      <c r="B25" s="594"/>
      <c r="C25" s="445"/>
      <c r="D25" s="595" t="str">
        <f>IFERROR(IF(D$19="Mittelwert",VLOOKUP(C25,$B$33:$J$112,8,FALSE),VLOOKUP(C25,$B$33:$J$112,9,FALSE))*IF(B$21=$C$114,B25/100*D$17*D$16,B25*D$16),"")</f>
        <v/>
      </c>
      <c r="E25" s="449"/>
      <c r="F25" s="594"/>
      <c r="G25" s="445"/>
      <c r="H25" s="595" t="str">
        <f>IFERROR(IF(H$19="Mittelwert",VLOOKUP(G25,$B$33:$J$112,8,FALSE),VLOOKUP(G25,$B$33:$J$112,9,FALSE))*IF(F$21=$C$114,F25/100*H$17*H$16,F25*H$16),"")</f>
        <v/>
      </c>
      <c r="I25" s="449"/>
      <c r="J25" s="594"/>
      <c r="K25" s="445"/>
      <c r="L25" s="595" t="str">
        <f>IFERROR(IF(L$19="Mittelwert",VLOOKUP(K25,$B$33:$J$112,8,FALSE),VLOOKUP(K25,$B$33:$J$112,9,FALSE))*IF(J$21=$C$114,J25/100*L$17*L$16,J25*L$16),"")</f>
        <v/>
      </c>
      <c r="M25" s="449"/>
      <c r="N25" s="594"/>
      <c r="O25" s="445"/>
      <c r="P25" s="595" t="str">
        <f>IFERROR(IF(P$19="Mittelwert",VLOOKUP(O25,$B$33:$J$112,8,FALSE),VLOOKUP(O25,$B$33:$J$112,9,FALSE))*IF(N$21=$C$114,N25/100*P$17*P$16,N25*P$16),"")</f>
        <v/>
      </c>
      <c r="Z25" s="449"/>
    </row>
    <row r="26" spans="1:26" s="92" customFormat="1" ht="16.149999999999999" customHeight="1" thickBot="1" x14ac:dyDescent="0.4">
      <c r="B26" s="596" cm="1">
        <f t="array" ref="B26">IF(B$21=$C$114,_xlfn.IFS(SUM(B22:B25)&gt;100,"Fehler: Eingbe über 100%",SUM(B22:B25)&lt;100,100-SUM(B22:B25),SUM(B22:B25)=100,""),_xlfn.IFS(SUM(B22:B25)&gt;D$17,"Fehler: Eingabe über Gesamtgewicht",SUM(B22:B25)&lt;D$17,D$17-SUM(B22:B25),SUM(B22:B25)=D$17,""))</f>
        <v>0.5</v>
      </c>
      <c r="C26" s="597" t="str">
        <f>IF(B26&lt;&gt;"","sonstige Abfälle [kg]","")</f>
        <v>sonstige Abfälle [kg]</v>
      </c>
      <c r="D26" s="598">
        <f>IFERROR(IF(D$19="Mittelwert",VLOOKUP(C26,$B$33:$J$112,8,FALSE),VLOOKUP(C26,$B$33:$J$112,9,FALSE))*IF(B$21=$C$114,B26/100*D$17*D$16,B26*D$16),"")</f>
        <v>19027.521467506624</v>
      </c>
      <c r="E26" s="549"/>
      <c r="F26" s="596" t="str" cm="1">
        <f t="array" ref="F26">IF(F$21=$C$114,_xlfn.IFS(SUM(F22:F25)&gt;100,"Fehler",SUM(F22:F25)&lt;100,100-SUM(F22:F25),SUM(F22:F25)=100,""),_xlfn.IFS(SUM(F22:F25)&gt;H$17,"Fehler",SUM(F22:F25)&lt;H$17,H$17-SUM(F22:F25),SUM(F22:F25)=H$17,""))</f>
        <v/>
      </c>
      <c r="G26" s="597" t="str">
        <f>IF(F26&lt;&gt;"","sonstige Abfälle [kg]","")</f>
        <v/>
      </c>
      <c r="H26" s="598" t="str">
        <f>IFERROR(IF(H$19="Mittelwert",VLOOKUP(G26,$B$33:$J$112,8,FALSE),VLOOKUP(G26,$B$33:$J$112,9,FALSE))*IF(F$21=$C$114,F26/100*H$17*H$16,F26*H$16),"")</f>
        <v/>
      </c>
      <c r="I26" s="549"/>
      <c r="J26" s="596" cm="1">
        <f t="array" ref="J26">IF(J$21=$C$114,_xlfn.IFS(SUM(J22:J25)&gt;100,"Fehler",SUM(J22:J25)&lt;100,100-SUM(J22:J25),SUM(J22:J25)=100,""),_xlfn.IFS(SUM(J22:J25)&gt;L$17,"Fehler",SUM(J22:J25)&lt;L$17,L$17-SUM(J22:J25),SUM(J22:J25)=L$17,""))</f>
        <v>100</v>
      </c>
      <c r="K26" s="597" t="str">
        <f>IF(J26&lt;&gt;"","sonstige Abfälle [kg]","")</f>
        <v>sonstige Abfälle [kg]</v>
      </c>
      <c r="L26" s="598">
        <f>IFERROR(IF(L$19="Mittelwert",VLOOKUP(K26,$B$33:$J$112,8,FALSE),VLOOKUP(K26,$B$33:$J$112,9,FALSE))*IF(J$21=$C$114,J26/100*L$17*L$16,J26*L$16),"")</f>
        <v>0</v>
      </c>
      <c r="M26" s="549"/>
      <c r="N26" s="596" cm="1">
        <f t="array" ref="N26">IF(N$21=$C$114,_xlfn.IFS(SUM(N22:N25)&gt;100,"Fehler",SUM(N22:N25)&lt;100,100-SUM(N22:N25),SUM(N22:N25)=100,""),_xlfn.IFS(SUM(N22:N25)&gt;P$17,"Fehler",SUM(N22:N25)&lt;P$17,P$17-SUM(N22:N25),SUM(N22:N25)=P$17,""))</f>
        <v>1</v>
      </c>
      <c r="O26" s="597" t="str">
        <f>IF(N26&lt;&gt;"","sonstige Abfälle [kg]","")</f>
        <v>sonstige Abfälle [kg]</v>
      </c>
      <c r="P26" s="598">
        <f>IFERROR(IF(P$19="Mittelwert",VLOOKUP(O26,$B$33:$J$112,8,FALSE),VLOOKUP(O26,$B$33:$J$112,9,FALSE))*IF(N$21=$C$114,N26/100*P$17*P$16,N26*P$16),"")</f>
        <v>19027.521467506624</v>
      </c>
      <c r="Z26" s="549"/>
    </row>
    <row r="27" spans="1:26" s="581" customFormat="1" ht="16.149999999999999" customHeight="1" x14ac:dyDescent="0.45">
      <c r="C27" s="502" t="s">
        <v>3571</v>
      </c>
      <c r="D27" s="582">
        <f>SUM(D22:D26)</f>
        <v>170059.71859378184</v>
      </c>
      <c r="E27" s="583"/>
      <c r="G27" s="502" t="s">
        <v>3571</v>
      </c>
      <c r="H27" s="582">
        <f>SUM(H22:H26)</f>
        <v>0</v>
      </c>
      <c r="I27" s="583"/>
      <c r="K27" s="502" t="s">
        <v>3571</v>
      </c>
      <c r="L27" s="582">
        <f>SUM(L22:L26)</f>
        <v>0</v>
      </c>
      <c r="M27" s="583"/>
      <c r="N27" s="502"/>
      <c r="O27" s="502" t="s">
        <v>3571</v>
      </c>
      <c r="P27" s="582">
        <f>SUM(P22:P26)</f>
        <v>82685.981428815518</v>
      </c>
      <c r="Z27" s="583"/>
    </row>
    <row r="28" spans="1:26" ht="16.149999999999999" customHeight="1" x14ac:dyDescent="0.35"/>
    <row r="29" spans="1:26" ht="16.149999999999999" customHeight="1" x14ac:dyDescent="0.35">
      <c r="Z29" s="4"/>
    </row>
    <row r="30" spans="1:26" s="94" customFormat="1" ht="21.5" thickBot="1" x14ac:dyDescent="0.55000000000000004">
      <c r="A30" s="92" t="s">
        <v>118</v>
      </c>
      <c r="B30" s="273" t="s">
        <v>3643</v>
      </c>
    </row>
    <row r="31" spans="1:26" s="94" customFormat="1" ht="16.149999999999999" customHeight="1" outlineLevel="1" x14ac:dyDescent="0.35">
      <c r="B31" s="465" t="s">
        <v>3635</v>
      </c>
      <c r="C31" s="118"/>
      <c r="D31" s="118"/>
      <c r="E31" s="571" t="s">
        <v>38</v>
      </c>
      <c r="F31" s="571"/>
      <c r="G31" s="571"/>
      <c r="H31" s="571"/>
      <c r="I31" s="118"/>
      <c r="J31" s="118"/>
      <c r="K31" s="118" t="s">
        <v>3644</v>
      </c>
      <c r="L31" s="118"/>
      <c r="M31" s="118"/>
      <c r="N31" s="119"/>
    </row>
    <row r="32" spans="1:26" s="94" customFormat="1" ht="16.149999999999999" customHeight="1" outlineLevel="1" thickBot="1" x14ac:dyDescent="0.4">
      <c r="B32" s="572"/>
      <c r="C32" s="258" t="s">
        <v>3647</v>
      </c>
      <c r="D32" s="258" t="s">
        <v>3648</v>
      </c>
      <c r="E32" s="573" t="s">
        <v>1368</v>
      </c>
      <c r="F32" s="573" t="s">
        <v>3649</v>
      </c>
      <c r="G32" s="574" t="s">
        <v>3650</v>
      </c>
      <c r="H32" s="573" t="s">
        <v>3651</v>
      </c>
      <c r="I32" s="258" t="s">
        <v>3637</v>
      </c>
      <c r="J32" s="258" t="s">
        <v>3652</v>
      </c>
      <c r="K32" s="258" t="s">
        <v>1368</v>
      </c>
      <c r="L32" s="358" t="s">
        <v>3649</v>
      </c>
      <c r="M32" s="329" t="s">
        <v>3650</v>
      </c>
      <c r="N32" s="575" t="s">
        <v>3651</v>
      </c>
    </row>
    <row r="33" spans="2:14" s="94" customFormat="1" ht="16.149999999999999" customHeight="1" outlineLevel="1" x14ac:dyDescent="0.35">
      <c r="B33" s="556" t="s">
        <v>3734</v>
      </c>
      <c r="C33" s="562" t="s">
        <v>273</v>
      </c>
      <c r="D33" s="563" t="s">
        <v>273</v>
      </c>
      <c r="E33" s="564">
        <v>0</v>
      </c>
      <c r="F33" s="564">
        <v>0</v>
      </c>
      <c r="G33" s="564">
        <v>0</v>
      </c>
      <c r="H33" s="564">
        <v>0</v>
      </c>
      <c r="I33" s="564">
        <v>0</v>
      </c>
      <c r="J33" s="564">
        <v>0</v>
      </c>
      <c r="K33" s="563">
        <v>0</v>
      </c>
      <c r="L33" s="563">
        <v>0</v>
      </c>
      <c r="M33" s="563">
        <v>0</v>
      </c>
      <c r="N33" s="567">
        <v>0</v>
      </c>
    </row>
    <row r="34" spans="2:14" s="94" customFormat="1" ht="16.149999999999999" customHeight="1" outlineLevel="1" x14ac:dyDescent="0.35">
      <c r="B34" s="134" t="s">
        <v>3642</v>
      </c>
      <c r="C34" s="135" t="s">
        <v>3642</v>
      </c>
      <c r="D34" s="135" t="s">
        <v>3657</v>
      </c>
      <c r="E34" s="140">
        <v>0.27399999999999997</v>
      </c>
      <c r="F34" s="140" t="s">
        <v>3657</v>
      </c>
      <c r="G34" s="140" t="s">
        <v>3657</v>
      </c>
      <c r="H34" s="140" t="s">
        <v>3657</v>
      </c>
      <c r="I34" s="147">
        <v>0.27399999999999997</v>
      </c>
      <c r="J34" s="147">
        <f t="shared" ref="J34:J53" si="0">MAX(E34:H34)</f>
        <v>0.27399999999999997</v>
      </c>
      <c r="K34" s="300" t="s">
        <v>3732</v>
      </c>
      <c r="L34" s="135" t="s">
        <v>3657</v>
      </c>
      <c r="M34" s="135" t="s">
        <v>3657</v>
      </c>
      <c r="N34" s="251" t="s">
        <v>3657</v>
      </c>
    </row>
    <row r="35" spans="2:14" s="94" customFormat="1" ht="16.149999999999999" customHeight="1" outlineLevel="1" x14ac:dyDescent="0.35">
      <c r="B35" s="134" t="s">
        <v>5919</v>
      </c>
      <c r="C35" s="135" t="s">
        <v>3669</v>
      </c>
      <c r="D35" s="135" t="s">
        <v>3671</v>
      </c>
      <c r="E35" s="140">
        <v>2.128080723687633E-2</v>
      </c>
      <c r="F35" s="140" t="s">
        <v>3657</v>
      </c>
      <c r="G35" s="140">
        <v>2.128080723687633E-2</v>
      </c>
      <c r="H35" s="140" t="s">
        <v>3657</v>
      </c>
      <c r="I35" s="147">
        <v>2.128080723687633E-2</v>
      </c>
      <c r="J35" s="147">
        <f t="shared" si="0"/>
        <v>2.128080723687633E-2</v>
      </c>
      <c r="K35" s="135" t="s">
        <v>3672</v>
      </c>
      <c r="L35" s="135" t="s">
        <v>3672</v>
      </c>
      <c r="M35" s="135" t="s">
        <v>3672</v>
      </c>
      <c r="N35" s="251" t="s">
        <v>3673</v>
      </c>
    </row>
    <row r="36" spans="2:14" s="94" customFormat="1" ht="16.149999999999999" customHeight="1" outlineLevel="1" x14ac:dyDescent="0.35">
      <c r="B36" s="134" t="s">
        <v>3664</v>
      </c>
      <c r="C36" s="264" t="s">
        <v>3665</v>
      </c>
      <c r="D36" s="135" t="s">
        <v>3657</v>
      </c>
      <c r="E36" s="140">
        <v>4.4092439800040788E-2</v>
      </c>
      <c r="F36" s="140">
        <v>2.2046219900020394E-2</v>
      </c>
      <c r="G36" s="140">
        <v>1.1023109950010197E-2</v>
      </c>
      <c r="H36" s="140" t="s">
        <v>3657</v>
      </c>
      <c r="I36" s="147">
        <v>2.5720589883357126E-2</v>
      </c>
      <c r="J36" s="147">
        <f t="shared" si="0"/>
        <v>4.4092439800040788E-2</v>
      </c>
      <c r="K36" s="135" t="s">
        <v>3659</v>
      </c>
      <c r="L36" s="135" t="s">
        <v>3659</v>
      </c>
      <c r="M36" s="135" t="s">
        <v>3659</v>
      </c>
      <c r="N36" s="251" t="s">
        <v>3659</v>
      </c>
    </row>
    <row r="37" spans="2:14" s="94" customFormat="1" ht="16.149999999999999" customHeight="1" outlineLevel="1" x14ac:dyDescent="0.35">
      <c r="B37" s="134" t="s">
        <v>5920</v>
      </c>
      <c r="C37" s="264" t="s">
        <v>3687</v>
      </c>
      <c r="D37" s="135" t="s">
        <v>3657</v>
      </c>
      <c r="E37" s="140">
        <v>0.24250841890022432</v>
      </c>
      <c r="F37" s="140">
        <v>2.2046219900020394E-2</v>
      </c>
      <c r="G37" s="140">
        <v>1.5185900000000001</v>
      </c>
      <c r="H37" s="140" t="s">
        <v>3657</v>
      </c>
      <c r="I37" s="147">
        <v>0.59438154626674822</v>
      </c>
      <c r="J37" s="147">
        <f t="shared" si="0"/>
        <v>1.5185900000000001</v>
      </c>
      <c r="K37" s="135" t="s">
        <v>3659</v>
      </c>
      <c r="L37" s="135" t="s">
        <v>3659</v>
      </c>
      <c r="M37" s="135" t="s">
        <v>5921</v>
      </c>
      <c r="N37" s="251" t="s">
        <v>3659</v>
      </c>
    </row>
    <row r="38" spans="2:14" s="94" customFormat="1" ht="16.149999999999999" customHeight="1" outlineLevel="1" x14ac:dyDescent="0.35">
      <c r="B38" s="134" t="s">
        <v>5918</v>
      </c>
      <c r="C38" s="264" t="s">
        <v>3656</v>
      </c>
      <c r="D38" s="135" t="s">
        <v>3657</v>
      </c>
      <c r="E38" s="140">
        <v>0.15</v>
      </c>
      <c r="F38" s="140">
        <v>2.2046219900020394E-2</v>
      </c>
      <c r="G38" s="140">
        <v>1.1023109950010197E-2</v>
      </c>
      <c r="H38" s="140" t="s">
        <v>3657</v>
      </c>
      <c r="I38" s="147">
        <v>6.1023109950010195E-2</v>
      </c>
      <c r="J38" s="147">
        <f t="shared" si="0"/>
        <v>0.15</v>
      </c>
      <c r="K38" s="135" t="s">
        <v>3658</v>
      </c>
      <c r="L38" s="135" t="s">
        <v>3659</v>
      </c>
      <c r="M38" s="135" t="s">
        <v>3659</v>
      </c>
      <c r="N38" s="251" t="s">
        <v>3659</v>
      </c>
    </row>
    <row r="39" spans="2:14" s="94" customFormat="1" ht="16.149999999999999" customHeight="1" outlineLevel="1" x14ac:dyDescent="0.35">
      <c r="B39" s="134" t="s">
        <v>3661</v>
      </c>
      <c r="C39" s="264" t="s">
        <v>3656</v>
      </c>
      <c r="D39" s="135" t="s">
        <v>3657</v>
      </c>
      <c r="E39" s="140">
        <v>0.15</v>
      </c>
      <c r="F39" s="140">
        <v>2.2046219900020394E-2</v>
      </c>
      <c r="G39" s="140">
        <v>1.1023109950010197E-2</v>
      </c>
      <c r="H39" s="140" t="s">
        <v>3657</v>
      </c>
      <c r="I39" s="147">
        <v>6.1023109950010195E-2</v>
      </c>
      <c r="J39" s="147">
        <f t="shared" si="0"/>
        <v>0.15</v>
      </c>
      <c r="K39" s="135" t="s">
        <v>3662</v>
      </c>
      <c r="L39" s="135" t="s">
        <v>3659</v>
      </c>
      <c r="M39" s="135" t="s">
        <v>3659</v>
      </c>
      <c r="N39" s="251" t="s">
        <v>3659</v>
      </c>
    </row>
    <row r="40" spans="2:14" s="94" customFormat="1" ht="16.149999999999999" customHeight="1" outlineLevel="1" x14ac:dyDescent="0.35">
      <c r="B40" s="134" t="s">
        <v>5922</v>
      </c>
      <c r="C40" s="264" t="s">
        <v>3656</v>
      </c>
      <c r="D40" s="135" t="s">
        <v>3657</v>
      </c>
      <c r="E40" s="140">
        <v>0.15</v>
      </c>
      <c r="F40" s="140">
        <v>2.2046219900020394E-2</v>
      </c>
      <c r="G40" s="140">
        <v>1.1023109950010197E-2</v>
      </c>
      <c r="H40" s="140" t="s">
        <v>3657</v>
      </c>
      <c r="I40" s="147">
        <v>6.1023109950010195E-2</v>
      </c>
      <c r="J40" s="147">
        <f t="shared" si="0"/>
        <v>0.15</v>
      </c>
      <c r="K40" s="135" t="s">
        <v>3658</v>
      </c>
      <c r="L40" s="135" t="s">
        <v>3659</v>
      </c>
      <c r="M40" s="135" t="s">
        <v>3659</v>
      </c>
      <c r="N40" s="251" t="s">
        <v>3659</v>
      </c>
    </row>
    <row r="41" spans="2:14" s="94" customFormat="1" ht="16.149999999999999" customHeight="1" outlineLevel="1" x14ac:dyDescent="0.35">
      <c r="B41" s="134" t="s">
        <v>5923</v>
      </c>
      <c r="C41" s="264" t="s">
        <v>3708</v>
      </c>
      <c r="D41" s="135" t="s">
        <v>3657</v>
      </c>
      <c r="E41" s="140" t="s">
        <v>3657</v>
      </c>
      <c r="F41" s="140">
        <v>0.52910927760048942</v>
      </c>
      <c r="G41" s="140">
        <v>1.1810400000000001</v>
      </c>
      <c r="H41" s="140">
        <v>0.18739286915017334</v>
      </c>
      <c r="I41" s="147">
        <v>0.63251404891688767</v>
      </c>
      <c r="J41" s="147">
        <f t="shared" si="0"/>
        <v>1.1810400000000001</v>
      </c>
      <c r="K41" s="135" t="s">
        <v>3659</v>
      </c>
      <c r="L41" s="135" t="s">
        <v>3659</v>
      </c>
      <c r="M41" s="135" t="s">
        <v>5921</v>
      </c>
      <c r="N41" s="251" t="s">
        <v>3659</v>
      </c>
    </row>
    <row r="42" spans="2:14" s="94" customFormat="1" ht="16.149999999999999" customHeight="1" outlineLevel="1" x14ac:dyDescent="0.35">
      <c r="B42" s="134" t="s">
        <v>5924</v>
      </c>
      <c r="C42" s="264" t="s">
        <v>3692</v>
      </c>
      <c r="D42" s="135" t="s">
        <v>3657</v>
      </c>
      <c r="E42" s="140" t="s">
        <v>3657</v>
      </c>
      <c r="F42" s="140">
        <v>0.57320171740053016</v>
      </c>
      <c r="G42" s="140">
        <v>1.1810400000000001</v>
      </c>
      <c r="H42" s="140" t="s">
        <v>3657</v>
      </c>
      <c r="I42" s="147">
        <v>0.87712085870026513</v>
      </c>
      <c r="J42" s="147">
        <f t="shared" si="0"/>
        <v>1.1810400000000001</v>
      </c>
      <c r="K42" s="135" t="s">
        <v>3659</v>
      </c>
      <c r="L42" s="135" t="s">
        <v>3659</v>
      </c>
      <c r="M42" s="135" t="s">
        <v>5921</v>
      </c>
      <c r="N42" s="251" t="s">
        <v>3659</v>
      </c>
    </row>
    <row r="43" spans="2:14" s="94" customFormat="1" ht="16.149999999999999" customHeight="1" outlineLevel="1" x14ac:dyDescent="0.35">
      <c r="B43" s="134" t="s">
        <v>5925</v>
      </c>
      <c r="C43" s="264" t="s">
        <v>3692</v>
      </c>
      <c r="D43" s="135" t="s">
        <v>3657</v>
      </c>
      <c r="E43" s="140" t="s">
        <v>3657</v>
      </c>
      <c r="F43" s="140">
        <v>0.57320171740053016</v>
      </c>
      <c r="G43" s="140">
        <v>1.1810400000000001</v>
      </c>
      <c r="H43" s="140" t="s">
        <v>3657</v>
      </c>
      <c r="I43" s="147">
        <v>0.87712085870026513</v>
      </c>
      <c r="J43" s="147">
        <f t="shared" si="0"/>
        <v>1.1810400000000001</v>
      </c>
      <c r="K43" s="135" t="s">
        <v>3659</v>
      </c>
      <c r="L43" s="135" t="s">
        <v>3659</v>
      </c>
      <c r="M43" s="135" t="s">
        <v>5921</v>
      </c>
      <c r="N43" s="251" t="s">
        <v>3659</v>
      </c>
    </row>
    <row r="44" spans="2:14" s="94" customFormat="1" ht="16.149999999999999" customHeight="1" outlineLevel="1" x14ac:dyDescent="0.35">
      <c r="B44" s="134" t="s">
        <v>5926</v>
      </c>
      <c r="C44" s="264" t="s">
        <v>3692</v>
      </c>
      <c r="D44" s="135" t="s">
        <v>3657</v>
      </c>
      <c r="E44" s="140" t="s">
        <v>3657</v>
      </c>
      <c r="F44" s="140">
        <v>0.57320171740053016</v>
      </c>
      <c r="G44" s="140">
        <v>1.1810400000000001</v>
      </c>
      <c r="H44" s="140" t="s">
        <v>3657</v>
      </c>
      <c r="I44" s="147">
        <v>0.87712085870026513</v>
      </c>
      <c r="J44" s="147">
        <f t="shared" si="0"/>
        <v>1.1810400000000001</v>
      </c>
      <c r="K44" s="135" t="s">
        <v>3659</v>
      </c>
      <c r="L44" s="135" t="s">
        <v>3659</v>
      </c>
      <c r="M44" s="135" t="s">
        <v>5921</v>
      </c>
      <c r="N44" s="251" t="s">
        <v>3659</v>
      </c>
    </row>
    <row r="45" spans="2:14" s="94" customFormat="1" ht="16.149999999999999" customHeight="1" outlineLevel="1" x14ac:dyDescent="0.35">
      <c r="B45" s="134" t="s">
        <v>5927</v>
      </c>
      <c r="C45" s="264" t="s">
        <v>3692</v>
      </c>
      <c r="D45" s="135" t="s">
        <v>3657</v>
      </c>
      <c r="E45" s="140" t="s">
        <v>3657</v>
      </c>
      <c r="F45" s="140">
        <v>0.57320171740053016</v>
      </c>
      <c r="G45" s="140">
        <v>1.1810400000000001</v>
      </c>
      <c r="H45" s="140" t="s">
        <v>3657</v>
      </c>
      <c r="I45" s="147">
        <v>0.87712085870026513</v>
      </c>
      <c r="J45" s="147">
        <f t="shared" si="0"/>
        <v>1.1810400000000001</v>
      </c>
      <c r="K45" s="135" t="s">
        <v>3659</v>
      </c>
      <c r="L45" s="135" t="s">
        <v>3659</v>
      </c>
      <c r="M45" s="135" t="s">
        <v>5921</v>
      </c>
      <c r="N45" s="251" t="s">
        <v>3659</v>
      </c>
    </row>
    <row r="46" spans="2:14" s="94" customFormat="1" ht="16.149999999999999" customHeight="1" outlineLevel="1" x14ac:dyDescent="0.35">
      <c r="B46" s="134" t="s">
        <v>5928</v>
      </c>
      <c r="C46" s="264" t="s">
        <v>3692</v>
      </c>
      <c r="D46" s="135" t="s">
        <v>3657</v>
      </c>
      <c r="E46" s="140" t="s">
        <v>3657</v>
      </c>
      <c r="F46" s="140">
        <v>0.57320171740053016</v>
      </c>
      <c r="G46" s="140">
        <v>0.86416000000000004</v>
      </c>
      <c r="H46" s="140" t="s">
        <v>3657</v>
      </c>
      <c r="I46" s="147">
        <v>0.7186808587002651</v>
      </c>
      <c r="J46" s="147">
        <f t="shared" si="0"/>
        <v>0.86416000000000004</v>
      </c>
      <c r="K46" s="135" t="s">
        <v>3659</v>
      </c>
      <c r="L46" s="135" t="s">
        <v>3659</v>
      </c>
      <c r="M46" s="135" t="s">
        <v>5921</v>
      </c>
      <c r="N46" s="251" t="s">
        <v>3659</v>
      </c>
    </row>
    <row r="47" spans="2:14" s="94" customFormat="1" ht="16.149999999999999" customHeight="1" outlineLevel="1" x14ac:dyDescent="0.35">
      <c r="B47" s="134" t="s">
        <v>5929</v>
      </c>
      <c r="C47" s="264" t="s">
        <v>3692</v>
      </c>
      <c r="D47" s="135" t="s">
        <v>3657</v>
      </c>
      <c r="E47" s="140" t="s">
        <v>3657</v>
      </c>
      <c r="F47" s="140">
        <v>0.57320171740053016</v>
      </c>
      <c r="G47" s="140">
        <v>0.94899999999999995</v>
      </c>
      <c r="H47" s="140" t="s">
        <v>3657</v>
      </c>
      <c r="I47" s="147">
        <v>0.761100858700265</v>
      </c>
      <c r="J47" s="147">
        <f t="shared" si="0"/>
        <v>0.94899999999999995</v>
      </c>
      <c r="K47" s="135" t="s">
        <v>3659</v>
      </c>
      <c r="L47" s="135" t="s">
        <v>3659</v>
      </c>
      <c r="M47" s="135" t="s">
        <v>5921</v>
      </c>
      <c r="N47" s="251" t="s">
        <v>3659</v>
      </c>
    </row>
    <row r="48" spans="2:14" s="94" customFormat="1" ht="16.149999999999999" customHeight="1" outlineLevel="1" x14ac:dyDescent="0.35">
      <c r="B48" s="134" t="s">
        <v>5930</v>
      </c>
      <c r="C48" s="264" t="s">
        <v>3692</v>
      </c>
      <c r="D48" s="135" t="s">
        <v>3657</v>
      </c>
      <c r="E48" s="140" t="s">
        <v>3657</v>
      </c>
      <c r="F48" s="140">
        <v>0.57320171740053016</v>
      </c>
      <c r="G48" s="140">
        <v>1.3712</v>
      </c>
      <c r="H48" s="140" t="s">
        <v>3657</v>
      </c>
      <c r="I48" s="147">
        <v>0.97220085870026507</v>
      </c>
      <c r="J48" s="147">
        <f t="shared" si="0"/>
        <v>1.3712</v>
      </c>
      <c r="K48" s="135" t="s">
        <v>3659</v>
      </c>
      <c r="L48" s="135" t="s">
        <v>3659</v>
      </c>
      <c r="M48" s="135" t="s">
        <v>5921</v>
      </c>
      <c r="N48" s="251" t="s">
        <v>3659</v>
      </c>
    </row>
    <row r="49" spans="2:14" s="94" customFormat="1" ht="16.149999999999999" customHeight="1" outlineLevel="1" x14ac:dyDescent="0.35">
      <c r="B49" s="134" t="s">
        <v>5931</v>
      </c>
      <c r="C49" s="264" t="s">
        <v>3681</v>
      </c>
      <c r="D49" s="135" t="s">
        <v>3682</v>
      </c>
      <c r="E49" s="140">
        <v>7.7161769650071377E-2</v>
      </c>
      <c r="F49" s="140">
        <v>0.88184879600081578</v>
      </c>
      <c r="G49" s="140">
        <v>0.86416000000000004</v>
      </c>
      <c r="H49" s="140">
        <v>8.9120000000000015E-3</v>
      </c>
      <c r="I49" s="147">
        <v>0.45802064141272181</v>
      </c>
      <c r="J49" s="147">
        <f t="shared" si="0"/>
        <v>0.88184879600081578</v>
      </c>
      <c r="K49" s="135" t="s">
        <v>3659</v>
      </c>
      <c r="L49" s="135" t="s">
        <v>3659</v>
      </c>
      <c r="M49" s="135" t="s">
        <v>5921</v>
      </c>
      <c r="N49" s="251" t="s">
        <v>3673</v>
      </c>
    </row>
    <row r="50" spans="2:14" s="94" customFormat="1" ht="16.149999999999999" customHeight="1" outlineLevel="1" x14ac:dyDescent="0.35">
      <c r="B50" s="134" t="s">
        <v>3667</v>
      </c>
      <c r="C50" s="264" t="s">
        <v>3668</v>
      </c>
      <c r="D50" s="135" t="s">
        <v>3657</v>
      </c>
      <c r="E50" s="140">
        <v>0.18</v>
      </c>
      <c r="F50" s="140">
        <v>0.02</v>
      </c>
      <c r="G50" s="140">
        <v>0.01</v>
      </c>
      <c r="H50" s="140" t="s">
        <v>3657</v>
      </c>
      <c r="I50" s="147">
        <v>6.9999999999999993E-2</v>
      </c>
      <c r="J50" s="147">
        <f t="shared" si="0"/>
        <v>0.18</v>
      </c>
      <c r="K50" s="135" t="s">
        <v>3659</v>
      </c>
      <c r="L50" s="135" t="s">
        <v>3659</v>
      </c>
      <c r="M50" s="135" t="s">
        <v>3659</v>
      </c>
      <c r="N50" s="251" t="s">
        <v>3659</v>
      </c>
    </row>
    <row r="51" spans="2:14" s="94" customFormat="1" ht="16.149999999999999" customHeight="1" outlineLevel="1" x14ac:dyDescent="0.35">
      <c r="B51" s="398" t="s">
        <v>5932</v>
      </c>
      <c r="C51" s="264" t="s">
        <v>3716</v>
      </c>
      <c r="D51" s="135" t="s">
        <v>3657</v>
      </c>
      <c r="E51" s="140" t="s">
        <v>3657</v>
      </c>
      <c r="F51" s="140">
        <v>0.63934037710059133</v>
      </c>
      <c r="G51" s="140">
        <v>0.86416000000000004</v>
      </c>
      <c r="H51" s="140">
        <v>0.16534664925015294</v>
      </c>
      <c r="I51" s="147">
        <v>0.55628234211691485</v>
      </c>
      <c r="J51" s="147">
        <f t="shared" si="0"/>
        <v>0.86416000000000004</v>
      </c>
      <c r="K51" s="135" t="s">
        <v>3659</v>
      </c>
      <c r="L51" s="135" t="s">
        <v>3659</v>
      </c>
      <c r="M51" s="135" t="s">
        <v>5921</v>
      </c>
      <c r="N51" s="251" t="s">
        <v>3659</v>
      </c>
    </row>
    <row r="52" spans="2:14" s="94" customFormat="1" ht="16.149999999999999" customHeight="1" outlineLevel="1" x14ac:dyDescent="0.35">
      <c r="B52" s="134" t="s">
        <v>5933</v>
      </c>
      <c r="C52" s="264" t="s">
        <v>3677</v>
      </c>
      <c r="D52" s="135" t="s">
        <v>1348</v>
      </c>
      <c r="E52" s="140">
        <v>9.920798955009176E-2</v>
      </c>
      <c r="F52" s="140">
        <v>0.18739286915017334</v>
      </c>
      <c r="G52" s="140">
        <v>1.3005</v>
      </c>
      <c r="H52" s="140">
        <v>8.9120000000000015E-3</v>
      </c>
      <c r="I52" s="147">
        <v>0.39900321467506628</v>
      </c>
      <c r="J52" s="147">
        <f t="shared" si="0"/>
        <v>1.3005</v>
      </c>
      <c r="K52" s="135" t="s">
        <v>3659</v>
      </c>
      <c r="L52" s="135" t="s">
        <v>3659</v>
      </c>
      <c r="M52" s="135" t="s">
        <v>5921</v>
      </c>
      <c r="N52" s="251" t="s">
        <v>3673</v>
      </c>
    </row>
    <row r="53" spans="2:14" s="94" customFormat="1" ht="16.149999999999999" customHeight="1" outlineLevel="1" x14ac:dyDescent="0.35">
      <c r="B53" s="398" t="s">
        <v>5934</v>
      </c>
      <c r="C53" s="568" t="s">
        <v>5935</v>
      </c>
      <c r="D53" s="135" t="s">
        <v>3657</v>
      </c>
      <c r="E53" s="147">
        <v>4.4092439800040788E-2</v>
      </c>
      <c r="F53" s="147">
        <v>2.2046219900020394E-2</v>
      </c>
      <c r="G53" s="147">
        <v>1.1023109950010197E-2</v>
      </c>
      <c r="H53" s="565" t="s">
        <v>3657</v>
      </c>
      <c r="I53" s="147">
        <v>2.5720589883357126E-2</v>
      </c>
      <c r="J53" s="147">
        <f t="shared" si="0"/>
        <v>4.4092439800040788E-2</v>
      </c>
      <c r="K53" s="135" t="s">
        <v>3659</v>
      </c>
      <c r="L53" s="135" t="s">
        <v>3659</v>
      </c>
      <c r="M53" s="135" t="s">
        <v>3659</v>
      </c>
      <c r="N53" s="251" t="s">
        <v>3659</v>
      </c>
    </row>
    <row r="54" spans="2:14" s="94" customFormat="1" ht="16.149999999999999" customHeight="1" outlineLevel="1" x14ac:dyDescent="0.35">
      <c r="B54" s="398" t="s">
        <v>5936</v>
      </c>
      <c r="C54" s="568" t="s">
        <v>5937</v>
      </c>
      <c r="D54" s="135" t="s">
        <v>3657</v>
      </c>
      <c r="E54" s="147">
        <v>6.6138659700061178E-2</v>
      </c>
      <c r="F54" s="147">
        <v>2.2046219900020394E-2</v>
      </c>
      <c r="G54" s="147">
        <v>1.1023109950010197E-2</v>
      </c>
      <c r="H54" s="565" t="s">
        <v>3657</v>
      </c>
      <c r="I54" s="147">
        <v>3.3069329850030589E-2</v>
      </c>
      <c r="J54" s="147">
        <f t="shared" ref="J54:J112" si="1">MAX(E54:H54)</f>
        <v>6.6138659700061178E-2</v>
      </c>
      <c r="K54" s="135" t="s">
        <v>3659</v>
      </c>
      <c r="L54" s="135" t="s">
        <v>3659</v>
      </c>
      <c r="M54" s="135" t="s">
        <v>3659</v>
      </c>
      <c r="N54" s="251" t="s">
        <v>3659</v>
      </c>
    </row>
    <row r="55" spans="2:14" s="94" customFormat="1" ht="16.149999999999999" customHeight="1" outlineLevel="1" x14ac:dyDescent="0.35">
      <c r="B55" s="398" t="s">
        <v>5938</v>
      </c>
      <c r="C55" s="568" t="s">
        <v>5939</v>
      </c>
      <c r="D55" s="135" t="s">
        <v>3657</v>
      </c>
      <c r="E55" s="147" t="s">
        <v>3657</v>
      </c>
      <c r="F55" s="147">
        <v>2.2046219900020394E-2</v>
      </c>
      <c r="G55" s="565" t="s">
        <v>3657</v>
      </c>
      <c r="H55" s="565" t="s">
        <v>3657</v>
      </c>
      <c r="I55" s="147">
        <v>2.2046219900020394E-2</v>
      </c>
      <c r="J55" s="147">
        <f t="shared" si="1"/>
        <v>2.2046219900020394E-2</v>
      </c>
      <c r="K55" s="135" t="s">
        <v>3659</v>
      </c>
      <c r="L55" s="135" t="s">
        <v>3659</v>
      </c>
      <c r="M55" s="135" t="s">
        <v>3659</v>
      </c>
      <c r="N55" s="251" t="s">
        <v>3659</v>
      </c>
    </row>
    <row r="56" spans="2:14" s="94" customFormat="1" ht="16.149999999999999" customHeight="1" outlineLevel="1" x14ac:dyDescent="0.35">
      <c r="B56" s="398" t="s">
        <v>5940</v>
      </c>
      <c r="C56" s="568" t="s">
        <v>5941</v>
      </c>
      <c r="D56" s="135" t="s">
        <v>3657</v>
      </c>
      <c r="E56" s="147">
        <v>3.3069329850030589E-2</v>
      </c>
      <c r="F56" s="147">
        <v>2.2046219900020394E-2</v>
      </c>
      <c r="G56" s="147">
        <v>0.77161769650071366</v>
      </c>
      <c r="H56" s="565" t="s">
        <v>3657</v>
      </c>
      <c r="I56" s="147">
        <v>0.27557774875025487</v>
      </c>
      <c r="J56" s="147">
        <f t="shared" si="1"/>
        <v>0.77161769650071366</v>
      </c>
      <c r="K56" s="135" t="s">
        <v>3659</v>
      </c>
      <c r="L56" s="135" t="s">
        <v>3659</v>
      </c>
      <c r="M56" s="135" t="s">
        <v>3659</v>
      </c>
      <c r="N56" s="251" t="s">
        <v>3659</v>
      </c>
    </row>
    <row r="57" spans="2:14" s="94" customFormat="1" ht="16.149999999999999" customHeight="1" outlineLevel="1" x14ac:dyDescent="0.35">
      <c r="B57" s="398" t="s">
        <v>5942</v>
      </c>
      <c r="C57" s="568" t="s">
        <v>5943</v>
      </c>
      <c r="D57" s="135" t="s">
        <v>3657</v>
      </c>
      <c r="E57" s="147">
        <v>1.1023109950010197E-2</v>
      </c>
      <c r="F57" s="147">
        <v>2.2046219900020394E-2</v>
      </c>
      <c r="G57" s="565" t="s">
        <v>3657</v>
      </c>
      <c r="H57" s="565" t="s">
        <v>3657</v>
      </c>
      <c r="I57" s="147">
        <v>1.6534664925015295E-2</v>
      </c>
      <c r="J57" s="147">
        <f t="shared" si="1"/>
        <v>2.2046219900020394E-2</v>
      </c>
      <c r="K57" s="135" t="s">
        <v>3659</v>
      </c>
      <c r="L57" s="135" t="s">
        <v>3659</v>
      </c>
      <c r="M57" s="135" t="s">
        <v>3659</v>
      </c>
      <c r="N57" s="251" t="s">
        <v>3659</v>
      </c>
    </row>
    <row r="58" spans="2:14" s="94" customFormat="1" ht="16.149999999999999" customHeight="1" outlineLevel="1" x14ac:dyDescent="0.35">
      <c r="B58" s="398" t="s">
        <v>5944</v>
      </c>
      <c r="C58" s="568" t="s">
        <v>5945</v>
      </c>
      <c r="D58" s="135" t="s">
        <v>3657</v>
      </c>
      <c r="E58" s="565" t="s">
        <v>3657</v>
      </c>
      <c r="F58" s="147">
        <v>0.63934037710059133</v>
      </c>
      <c r="G58" s="147">
        <v>5.5115549750050986E-2</v>
      </c>
      <c r="H58" s="147">
        <v>0.16534664925015294</v>
      </c>
      <c r="I58" s="147">
        <v>0.28660085870026508</v>
      </c>
      <c r="J58" s="147">
        <f t="shared" si="1"/>
        <v>0.63934037710059133</v>
      </c>
      <c r="K58" s="135" t="s">
        <v>3659</v>
      </c>
      <c r="L58" s="135" t="s">
        <v>3659</v>
      </c>
      <c r="M58" s="135" t="s">
        <v>3659</v>
      </c>
      <c r="N58" s="251" t="s">
        <v>3659</v>
      </c>
    </row>
    <row r="59" spans="2:14" s="94" customFormat="1" ht="16.149999999999999" customHeight="1" outlineLevel="1" x14ac:dyDescent="0.35">
      <c r="B59" s="398" t="s">
        <v>5946</v>
      </c>
      <c r="C59" s="568" t="s">
        <v>5947</v>
      </c>
      <c r="D59" s="135" t="s">
        <v>3657</v>
      </c>
      <c r="E59" s="147">
        <v>2.2046219900020394E-2</v>
      </c>
      <c r="F59" s="147">
        <v>1.3778887437512746</v>
      </c>
      <c r="G59" s="147">
        <v>5.5115549750050986E-2</v>
      </c>
      <c r="H59" s="565" t="s">
        <v>3657</v>
      </c>
      <c r="I59" s="147">
        <v>0.48501683780044869</v>
      </c>
      <c r="J59" s="147">
        <f t="shared" si="1"/>
        <v>1.3778887437512746</v>
      </c>
      <c r="K59" s="135" t="s">
        <v>3659</v>
      </c>
      <c r="L59" s="135" t="s">
        <v>3659</v>
      </c>
      <c r="M59" s="135" t="s">
        <v>3659</v>
      </c>
      <c r="N59" s="251" t="s">
        <v>3659</v>
      </c>
    </row>
    <row r="60" spans="2:14" s="94" customFormat="1" ht="16.149999999999999" customHeight="1" outlineLevel="1" x14ac:dyDescent="0.35">
      <c r="B60" s="398" t="s">
        <v>5948</v>
      </c>
      <c r="C60" s="568" t="s">
        <v>5949</v>
      </c>
      <c r="D60" s="135" t="s">
        <v>3657</v>
      </c>
      <c r="E60" s="565" t="s">
        <v>3657</v>
      </c>
      <c r="F60" s="147">
        <v>2.2046219900020394E-2</v>
      </c>
      <c r="G60" s="147">
        <v>0.7054790368006526</v>
      </c>
      <c r="H60" s="565" t="s">
        <v>3657</v>
      </c>
      <c r="I60" s="147">
        <v>0.36376262835033651</v>
      </c>
      <c r="J60" s="147">
        <f t="shared" si="1"/>
        <v>0.7054790368006526</v>
      </c>
      <c r="K60" s="135" t="s">
        <v>3659</v>
      </c>
      <c r="L60" s="135" t="s">
        <v>3659</v>
      </c>
      <c r="M60" s="135" t="s">
        <v>3659</v>
      </c>
      <c r="N60" s="251" t="s">
        <v>3659</v>
      </c>
    </row>
    <row r="61" spans="2:14" s="94" customFormat="1" ht="16.149999999999999" customHeight="1" outlineLevel="1" x14ac:dyDescent="0.35">
      <c r="B61" s="398" t="s">
        <v>5950</v>
      </c>
      <c r="C61" s="568" t="s">
        <v>5951</v>
      </c>
      <c r="D61" s="135" t="s">
        <v>3657</v>
      </c>
      <c r="E61" s="565" t="s">
        <v>3657</v>
      </c>
      <c r="F61" s="147">
        <v>2.2046219900020394E-2</v>
      </c>
      <c r="G61" s="147">
        <v>0.44092439800040789</v>
      </c>
      <c r="H61" s="565" t="s">
        <v>3657</v>
      </c>
      <c r="I61" s="147">
        <v>0.23148530895021413</v>
      </c>
      <c r="J61" s="147">
        <f t="shared" si="1"/>
        <v>0.44092439800040789</v>
      </c>
      <c r="K61" s="135" t="s">
        <v>3659</v>
      </c>
      <c r="L61" s="135" t="s">
        <v>3659</v>
      </c>
      <c r="M61" s="135" t="s">
        <v>3659</v>
      </c>
      <c r="N61" s="251" t="s">
        <v>3659</v>
      </c>
    </row>
    <row r="62" spans="2:14" s="94" customFormat="1" ht="16.149999999999999" customHeight="1" outlineLevel="1" x14ac:dyDescent="0.35">
      <c r="B62" s="398" t="s">
        <v>5952</v>
      </c>
      <c r="C62" s="568" t="s">
        <v>5953</v>
      </c>
      <c r="D62" s="135" t="s">
        <v>3657</v>
      </c>
      <c r="E62" s="565" t="s">
        <v>3657</v>
      </c>
      <c r="F62" s="147">
        <v>2.2046219900020394E-2</v>
      </c>
      <c r="G62" s="147">
        <v>2.4581535188522738</v>
      </c>
      <c r="H62" s="565" t="s">
        <v>3657</v>
      </c>
      <c r="I62" s="147">
        <v>1.2400998693761471</v>
      </c>
      <c r="J62" s="147">
        <f t="shared" si="1"/>
        <v>2.4581535188522738</v>
      </c>
      <c r="K62" s="135" t="s">
        <v>3659</v>
      </c>
      <c r="L62" s="135" t="s">
        <v>3659</v>
      </c>
      <c r="M62" s="135" t="s">
        <v>3659</v>
      </c>
      <c r="N62" s="251" t="s">
        <v>3659</v>
      </c>
    </row>
    <row r="63" spans="2:14" s="94" customFormat="1" ht="16.149999999999999" customHeight="1" outlineLevel="1" x14ac:dyDescent="0.35">
      <c r="B63" s="398" t="s">
        <v>5954</v>
      </c>
      <c r="C63" s="568" t="s">
        <v>5955</v>
      </c>
      <c r="D63" s="135" t="s">
        <v>3657</v>
      </c>
      <c r="E63" s="565" t="s">
        <v>3657</v>
      </c>
      <c r="F63" s="147">
        <v>2.2046219900020394E-2</v>
      </c>
      <c r="G63" s="147">
        <v>0.81571013630075451</v>
      </c>
      <c r="H63" s="565" t="s">
        <v>3657</v>
      </c>
      <c r="I63" s="147">
        <v>0.41887817810038747</v>
      </c>
      <c r="J63" s="147">
        <f t="shared" si="1"/>
        <v>0.81571013630075451</v>
      </c>
      <c r="K63" s="135" t="s">
        <v>3659</v>
      </c>
      <c r="L63" s="135" t="s">
        <v>3659</v>
      </c>
      <c r="M63" s="135" t="s">
        <v>3659</v>
      </c>
      <c r="N63" s="251" t="s">
        <v>3659</v>
      </c>
    </row>
    <row r="64" spans="2:14" s="94" customFormat="1" ht="16.149999999999999" customHeight="1" outlineLevel="1" x14ac:dyDescent="0.35">
      <c r="B64" s="398" t="s">
        <v>5956</v>
      </c>
      <c r="C64" s="568" t="s">
        <v>5957</v>
      </c>
      <c r="D64" s="135" t="s">
        <v>3657</v>
      </c>
      <c r="E64" s="147">
        <v>1.1023109950010197E-2</v>
      </c>
      <c r="F64" s="147">
        <v>2.2046219900020394E-2</v>
      </c>
      <c r="G64" s="565" t="s">
        <v>3657</v>
      </c>
      <c r="H64" s="565" t="s">
        <v>3657</v>
      </c>
      <c r="I64" s="147">
        <v>1.6534664925015295E-2</v>
      </c>
      <c r="J64" s="147">
        <f t="shared" si="1"/>
        <v>2.2046219900020394E-2</v>
      </c>
      <c r="K64" s="135" t="s">
        <v>3659</v>
      </c>
      <c r="L64" s="135" t="s">
        <v>3659</v>
      </c>
      <c r="M64" s="135" t="s">
        <v>3659</v>
      </c>
      <c r="N64" s="251" t="s">
        <v>3659</v>
      </c>
    </row>
    <row r="65" spans="2:14" s="94" customFormat="1" ht="16.149999999999999" customHeight="1" outlineLevel="1" x14ac:dyDescent="0.35">
      <c r="B65" s="398" t="s">
        <v>5958</v>
      </c>
      <c r="C65" s="568" t="s">
        <v>5959</v>
      </c>
      <c r="D65" s="135" t="s">
        <v>3657</v>
      </c>
      <c r="E65" s="565" t="s">
        <v>3657</v>
      </c>
      <c r="F65" s="147">
        <v>0.36376262835033651</v>
      </c>
      <c r="G65" s="147">
        <v>5.5115549750050986E-2</v>
      </c>
      <c r="H65" s="147">
        <v>0.20943908905019373</v>
      </c>
      <c r="I65" s="147">
        <v>0.20943908905019373</v>
      </c>
      <c r="J65" s="147">
        <f t="shared" si="1"/>
        <v>0.36376262835033651</v>
      </c>
      <c r="K65" s="135" t="s">
        <v>3659</v>
      </c>
      <c r="L65" s="135" t="s">
        <v>3659</v>
      </c>
      <c r="M65" s="135" t="s">
        <v>3659</v>
      </c>
      <c r="N65" s="251" t="s">
        <v>3659</v>
      </c>
    </row>
    <row r="66" spans="2:14" s="94" customFormat="1" ht="16.149999999999999" customHeight="1" outlineLevel="1" x14ac:dyDescent="0.35">
      <c r="B66" s="398" t="s">
        <v>5960</v>
      </c>
      <c r="C66" s="568" t="s">
        <v>5961</v>
      </c>
      <c r="D66" s="135" t="s">
        <v>3657</v>
      </c>
      <c r="E66" s="565" t="s">
        <v>3657</v>
      </c>
      <c r="F66" s="147">
        <v>0.63934037710059133</v>
      </c>
      <c r="G66" s="147">
        <v>5.5115549750050986E-2</v>
      </c>
      <c r="H66" s="147">
        <v>0.16534664925015294</v>
      </c>
      <c r="I66" s="147">
        <v>0.28660085870026508</v>
      </c>
      <c r="J66" s="147">
        <f t="shared" si="1"/>
        <v>0.63934037710059133</v>
      </c>
      <c r="K66" s="135" t="s">
        <v>3659</v>
      </c>
      <c r="L66" s="135" t="s">
        <v>3659</v>
      </c>
      <c r="M66" s="135" t="s">
        <v>3659</v>
      </c>
      <c r="N66" s="251" t="s">
        <v>3659</v>
      </c>
    </row>
    <row r="67" spans="2:14" s="94" customFormat="1" ht="16.149999999999999" customHeight="1" outlineLevel="1" x14ac:dyDescent="0.35">
      <c r="B67" s="398" t="s">
        <v>5962</v>
      </c>
      <c r="C67" s="568" t="s">
        <v>5963</v>
      </c>
      <c r="D67" s="135" t="s">
        <v>3657</v>
      </c>
      <c r="E67" s="565" t="s">
        <v>3657</v>
      </c>
      <c r="F67" s="147">
        <v>2.2046219900020394E-2</v>
      </c>
      <c r="G67" s="147">
        <v>0.95901056565088705</v>
      </c>
      <c r="H67" s="565" t="s">
        <v>3657</v>
      </c>
      <c r="I67" s="147">
        <v>0.49052839277545374</v>
      </c>
      <c r="J67" s="147">
        <f t="shared" si="1"/>
        <v>0.95901056565088705</v>
      </c>
      <c r="K67" s="135" t="s">
        <v>3659</v>
      </c>
      <c r="L67" s="135" t="s">
        <v>3659</v>
      </c>
      <c r="M67" s="135" t="s">
        <v>3659</v>
      </c>
      <c r="N67" s="251" t="s">
        <v>3659</v>
      </c>
    </row>
    <row r="68" spans="2:14" s="94" customFormat="1" ht="16.149999999999999" customHeight="1" outlineLevel="1" x14ac:dyDescent="0.35">
      <c r="B68" s="398" t="s">
        <v>5964</v>
      </c>
      <c r="C68" s="568" t="s">
        <v>5965</v>
      </c>
      <c r="D68" s="135" t="s">
        <v>3657</v>
      </c>
      <c r="E68" s="140">
        <v>0.24250841890022432</v>
      </c>
      <c r="F68" s="140">
        <v>2.2046219900020394E-2</v>
      </c>
      <c r="G68" s="140">
        <v>1.5185900000000001</v>
      </c>
      <c r="H68" s="140" t="s">
        <v>3657</v>
      </c>
      <c r="I68" s="147">
        <v>0.59438154626674822</v>
      </c>
      <c r="J68" s="147">
        <f t="shared" si="1"/>
        <v>1.5185900000000001</v>
      </c>
      <c r="K68" s="135" t="s">
        <v>3659</v>
      </c>
      <c r="L68" s="135" t="s">
        <v>3659</v>
      </c>
      <c r="M68" s="135" t="s">
        <v>5921</v>
      </c>
      <c r="N68" s="251" t="s">
        <v>3659</v>
      </c>
    </row>
    <row r="69" spans="2:14" s="94" customFormat="1" ht="16.149999999999999" customHeight="1" outlineLevel="1" x14ac:dyDescent="0.35">
      <c r="B69" s="398" t="s">
        <v>5966</v>
      </c>
      <c r="C69" s="568" t="s">
        <v>5967</v>
      </c>
      <c r="D69" s="135" t="s">
        <v>3657</v>
      </c>
      <c r="E69" s="140">
        <v>0.15</v>
      </c>
      <c r="F69" s="140">
        <v>2.2046219900020394E-2</v>
      </c>
      <c r="G69" s="140">
        <v>1.1023109950010197E-2</v>
      </c>
      <c r="H69" s="140" t="s">
        <v>3657</v>
      </c>
      <c r="I69" s="147">
        <v>6.1023109950010195E-2</v>
      </c>
      <c r="J69" s="147">
        <f t="shared" si="1"/>
        <v>0.15</v>
      </c>
      <c r="K69" s="135" t="s">
        <v>3662</v>
      </c>
      <c r="L69" s="135" t="s">
        <v>3659</v>
      </c>
      <c r="M69" s="135" t="s">
        <v>3659</v>
      </c>
      <c r="N69" s="251" t="s">
        <v>3659</v>
      </c>
    </row>
    <row r="70" spans="2:14" s="94" customFormat="1" ht="16.149999999999999" customHeight="1" outlineLevel="1" x14ac:dyDescent="0.35">
      <c r="B70" s="398" t="s">
        <v>5968</v>
      </c>
      <c r="C70" s="568" t="s">
        <v>5969</v>
      </c>
      <c r="D70" s="135" t="s">
        <v>3657</v>
      </c>
      <c r="E70" s="140" t="s">
        <v>3657</v>
      </c>
      <c r="F70" s="140">
        <v>0.57320171740053016</v>
      </c>
      <c r="G70" s="140">
        <v>1.1810400000000001</v>
      </c>
      <c r="H70" s="140" t="s">
        <v>3657</v>
      </c>
      <c r="I70" s="147">
        <v>0.87712085870026513</v>
      </c>
      <c r="J70" s="147">
        <f t="shared" si="1"/>
        <v>1.1810400000000001</v>
      </c>
      <c r="K70" s="135" t="s">
        <v>3659</v>
      </c>
      <c r="L70" s="135" t="s">
        <v>3659</v>
      </c>
      <c r="M70" s="135" t="s">
        <v>5921</v>
      </c>
      <c r="N70" s="251" t="s">
        <v>3659</v>
      </c>
    </row>
    <row r="71" spans="2:14" s="94" customFormat="1" ht="16.149999999999999" customHeight="1" outlineLevel="1" x14ac:dyDescent="0.35">
      <c r="B71" s="398" t="s">
        <v>5970</v>
      </c>
      <c r="C71" s="568" t="s">
        <v>5971</v>
      </c>
      <c r="D71" s="135" t="s">
        <v>3657</v>
      </c>
      <c r="E71" s="565" t="s">
        <v>3657</v>
      </c>
      <c r="F71" s="147">
        <v>0.52910927760048942</v>
      </c>
      <c r="G71" s="147">
        <v>5.5115549750050986E-2</v>
      </c>
      <c r="H71" s="147">
        <v>0.18739286915017334</v>
      </c>
      <c r="I71" s="147">
        <v>0.25720589883357126</v>
      </c>
      <c r="J71" s="147">
        <f t="shared" si="1"/>
        <v>0.52910927760048942</v>
      </c>
      <c r="K71" s="135" t="s">
        <v>3659</v>
      </c>
      <c r="L71" s="135" t="s">
        <v>3659</v>
      </c>
      <c r="M71" s="135" t="s">
        <v>3659</v>
      </c>
      <c r="N71" s="251" t="s">
        <v>3659</v>
      </c>
    </row>
    <row r="72" spans="2:14" s="94" customFormat="1" ht="16.149999999999999" customHeight="1" outlineLevel="1" x14ac:dyDescent="0.35">
      <c r="B72" s="398" t="s">
        <v>5972</v>
      </c>
      <c r="C72" s="568" t="s">
        <v>5973</v>
      </c>
      <c r="D72" s="135" t="s">
        <v>3657</v>
      </c>
      <c r="E72" s="147">
        <v>9.920798955009176E-2</v>
      </c>
      <c r="F72" s="147">
        <v>0.74957147660069334</v>
      </c>
      <c r="G72" s="147">
        <v>0.12125420945011216</v>
      </c>
      <c r="H72" s="565" t="s">
        <v>3657</v>
      </c>
      <c r="I72" s="147">
        <v>0.32334455853363242</v>
      </c>
      <c r="J72" s="147">
        <f t="shared" si="1"/>
        <v>0.74957147660069334</v>
      </c>
      <c r="K72" s="135" t="s">
        <v>3659</v>
      </c>
      <c r="L72" s="135" t="s">
        <v>3659</v>
      </c>
      <c r="M72" s="135" t="s">
        <v>3659</v>
      </c>
      <c r="N72" s="251" t="s">
        <v>3659</v>
      </c>
    </row>
    <row r="73" spans="2:14" s="94" customFormat="1" ht="16.149999999999999" customHeight="1" outlineLevel="1" x14ac:dyDescent="0.35">
      <c r="B73" s="398" t="s">
        <v>5974</v>
      </c>
      <c r="C73" s="568" t="s">
        <v>5975</v>
      </c>
      <c r="D73" s="135" t="s">
        <v>3657</v>
      </c>
      <c r="E73" s="147">
        <v>7.7161769650071377E-2</v>
      </c>
      <c r="F73" s="147">
        <v>0.88184879600081578</v>
      </c>
      <c r="G73" s="140">
        <v>0.86416000000000004</v>
      </c>
      <c r="H73" s="565" t="s">
        <v>3657</v>
      </c>
      <c r="I73" s="147">
        <v>0.6077235218836291</v>
      </c>
      <c r="J73" s="147">
        <f t="shared" si="1"/>
        <v>0.88184879600081578</v>
      </c>
      <c r="K73" s="135" t="s">
        <v>3659</v>
      </c>
      <c r="L73" s="135" t="s">
        <v>3659</v>
      </c>
      <c r="M73" s="135" t="s">
        <v>5921</v>
      </c>
      <c r="N73" s="251" t="s">
        <v>3659</v>
      </c>
    </row>
    <row r="74" spans="2:14" s="94" customFormat="1" ht="16.149999999999999" customHeight="1" outlineLevel="1" x14ac:dyDescent="0.35">
      <c r="B74" s="398" t="s">
        <v>5976</v>
      </c>
      <c r="C74" s="568" t="s">
        <v>5977</v>
      </c>
      <c r="D74" s="135" t="s">
        <v>3657</v>
      </c>
      <c r="E74" s="147">
        <v>7.7161769650071377E-2</v>
      </c>
      <c r="F74" s="147">
        <v>0.84877946615078514</v>
      </c>
      <c r="G74" s="140">
        <v>0.86416000000000004</v>
      </c>
      <c r="H74" s="565" t="s">
        <v>3657</v>
      </c>
      <c r="I74" s="147">
        <v>0.59670041193361889</v>
      </c>
      <c r="J74" s="147">
        <f t="shared" si="1"/>
        <v>0.86416000000000004</v>
      </c>
      <c r="K74" s="135" t="s">
        <v>3659</v>
      </c>
      <c r="L74" s="135" t="s">
        <v>3659</v>
      </c>
      <c r="M74" s="135" t="s">
        <v>5921</v>
      </c>
      <c r="N74" s="251" t="s">
        <v>3659</v>
      </c>
    </row>
    <row r="75" spans="2:14" s="94" customFormat="1" ht="16.149999999999999" customHeight="1" outlineLevel="1" x14ac:dyDescent="0.35">
      <c r="B75" s="398" t="s">
        <v>5978</v>
      </c>
      <c r="C75" s="568" t="s">
        <v>5979</v>
      </c>
      <c r="D75" s="135" t="s">
        <v>3657</v>
      </c>
      <c r="E75" s="147">
        <v>3.3069329850030589E-2</v>
      </c>
      <c r="F75" s="147">
        <v>0.82673324625076472</v>
      </c>
      <c r="G75" s="140">
        <v>0.86416000000000004</v>
      </c>
      <c r="H75" s="565" t="s">
        <v>3657</v>
      </c>
      <c r="I75" s="147">
        <v>0.57465419203359847</v>
      </c>
      <c r="J75" s="147">
        <f t="shared" si="1"/>
        <v>0.86416000000000004</v>
      </c>
      <c r="K75" s="135" t="s">
        <v>3659</v>
      </c>
      <c r="L75" s="135" t="s">
        <v>3659</v>
      </c>
      <c r="M75" s="135" t="s">
        <v>5921</v>
      </c>
      <c r="N75" s="251" t="s">
        <v>3659</v>
      </c>
    </row>
    <row r="76" spans="2:14" s="94" customFormat="1" ht="16.149999999999999" customHeight="1" outlineLevel="1" x14ac:dyDescent="0.35">
      <c r="B76" s="398" t="s">
        <v>5980</v>
      </c>
      <c r="C76" s="568" t="s">
        <v>5981</v>
      </c>
      <c r="D76" s="135" t="s">
        <v>3657</v>
      </c>
      <c r="E76" s="147">
        <v>5.5115549750050986E-2</v>
      </c>
      <c r="F76" s="147">
        <v>2.2046219900020394E-2</v>
      </c>
      <c r="G76" s="147">
        <v>1.1023109950010197E-2</v>
      </c>
      <c r="H76" s="565" t="s">
        <v>3657</v>
      </c>
      <c r="I76" s="147">
        <v>2.9394959866693857E-2</v>
      </c>
      <c r="J76" s="147">
        <f t="shared" si="1"/>
        <v>5.5115549750050986E-2</v>
      </c>
      <c r="K76" s="135" t="s">
        <v>3659</v>
      </c>
      <c r="L76" s="135" t="s">
        <v>3659</v>
      </c>
      <c r="M76" s="135" t="s">
        <v>3659</v>
      </c>
      <c r="N76" s="251" t="s">
        <v>3659</v>
      </c>
    </row>
    <row r="77" spans="2:14" s="94" customFormat="1" ht="16.149999999999999" customHeight="1" outlineLevel="1" x14ac:dyDescent="0.35">
      <c r="B77" s="398" t="s">
        <v>5982</v>
      </c>
      <c r="C77" s="568" t="s">
        <v>5983</v>
      </c>
      <c r="D77" s="135" t="s">
        <v>3657</v>
      </c>
      <c r="E77" s="147">
        <v>5.5115549750050986E-2</v>
      </c>
      <c r="F77" s="147">
        <v>2.2046219900020394E-2</v>
      </c>
      <c r="G77" s="565" t="s">
        <v>3657</v>
      </c>
      <c r="H77" s="565" t="s">
        <v>3657</v>
      </c>
      <c r="I77" s="147">
        <v>3.8580884825035688E-2</v>
      </c>
      <c r="J77" s="147">
        <f t="shared" si="1"/>
        <v>5.5115549750050986E-2</v>
      </c>
      <c r="K77" s="135" t="s">
        <v>3659</v>
      </c>
      <c r="L77" s="135" t="s">
        <v>3659</v>
      </c>
      <c r="M77" s="135" t="s">
        <v>3659</v>
      </c>
      <c r="N77" s="251" t="s">
        <v>3659</v>
      </c>
    </row>
    <row r="78" spans="2:14" s="94" customFormat="1" ht="16.149999999999999" customHeight="1" outlineLevel="1" x14ac:dyDescent="0.35">
      <c r="B78" s="398" t="s">
        <v>5984</v>
      </c>
      <c r="C78" s="568" t="s">
        <v>5985</v>
      </c>
      <c r="D78" s="135" t="s">
        <v>3657</v>
      </c>
      <c r="E78" s="565" t="s">
        <v>3657</v>
      </c>
      <c r="F78" s="147">
        <v>0.28660085870026508</v>
      </c>
      <c r="G78" s="147">
        <v>5.5115549750050986E-2</v>
      </c>
      <c r="H78" s="147">
        <v>0.20943908905019373</v>
      </c>
      <c r="I78" s="147">
        <v>0.18371849916683661</v>
      </c>
      <c r="J78" s="147">
        <f t="shared" si="1"/>
        <v>0.28660085870026508</v>
      </c>
      <c r="K78" s="135" t="s">
        <v>3659</v>
      </c>
      <c r="L78" s="135" t="s">
        <v>3659</v>
      </c>
      <c r="M78" s="135" t="s">
        <v>3659</v>
      </c>
      <c r="N78" s="251" t="s">
        <v>3659</v>
      </c>
    </row>
    <row r="79" spans="2:14" s="94" customFormat="1" ht="16.149999999999999" customHeight="1" outlineLevel="1" x14ac:dyDescent="0.35">
      <c r="B79" s="398" t="s">
        <v>5986</v>
      </c>
      <c r="C79" s="568" t="s">
        <v>5987</v>
      </c>
      <c r="D79" s="135" t="s">
        <v>3657</v>
      </c>
      <c r="E79" s="565" t="s">
        <v>3657</v>
      </c>
      <c r="F79" s="147">
        <v>2.2046219900020394E-2</v>
      </c>
      <c r="G79" s="147">
        <v>2.1164371104019577</v>
      </c>
      <c r="H79" s="565" t="s">
        <v>3657</v>
      </c>
      <c r="I79" s="147">
        <v>1.0692416651509891</v>
      </c>
      <c r="J79" s="147">
        <f t="shared" si="1"/>
        <v>2.1164371104019577</v>
      </c>
      <c r="K79" s="135" t="s">
        <v>3659</v>
      </c>
      <c r="L79" s="135" t="s">
        <v>3659</v>
      </c>
      <c r="M79" s="135" t="s">
        <v>3659</v>
      </c>
      <c r="N79" s="251" t="s">
        <v>3659</v>
      </c>
    </row>
    <row r="80" spans="2:14" s="94" customFormat="1" ht="16.149999999999999" customHeight="1" outlineLevel="1" x14ac:dyDescent="0.35">
      <c r="B80" s="398" t="s">
        <v>5988</v>
      </c>
      <c r="C80" s="568" t="s">
        <v>5989</v>
      </c>
      <c r="D80" s="135" t="s">
        <v>3657</v>
      </c>
      <c r="E80" s="147">
        <v>0.2314853089502141</v>
      </c>
      <c r="F80" s="147">
        <v>2.2046219900020394E-2</v>
      </c>
      <c r="G80" s="147">
        <v>3.0864707860028546</v>
      </c>
      <c r="H80" s="565" t="s">
        <v>3657</v>
      </c>
      <c r="I80" s="147">
        <v>1.1133341049510297</v>
      </c>
      <c r="J80" s="147">
        <f t="shared" si="1"/>
        <v>3.0864707860028546</v>
      </c>
      <c r="K80" s="135" t="s">
        <v>3659</v>
      </c>
      <c r="L80" s="135" t="s">
        <v>3659</v>
      </c>
      <c r="M80" s="135" t="s">
        <v>3659</v>
      </c>
      <c r="N80" s="251" t="s">
        <v>3659</v>
      </c>
    </row>
    <row r="81" spans="2:14" s="94" customFormat="1" ht="16.149999999999999" customHeight="1" outlineLevel="1" x14ac:dyDescent="0.35">
      <c r="B81" s="398" t="s">
        <v>5990</v>
      </c>
      <c r="C81" s="568" t="s">
        <v>5991</v>
      </c>
      <c r="D81" s="135" t="s">
        <v>3657</v>
      </c>
      <c r="E81" s="565" t="s">
        <v>3657</v>
      </c>
      <c r="F81" s="147">
        <v>0.19841597910018352</v>
      </c>
      <c r="G81" s="147">
        <v>8.8184879600081575E-2</v>
      </c>
      <c r="H81" s="565" t="s">
        <v>3657</v>
      </c>
      <c r="I81" s="147">
        <v>0.14330042935013254</v>
      </c>
      <c r="J81" s="147">
        <f t="shared" si="1"/>
        <v>0.19841597910018352</v>
      </c>
      <c r="K81" s="135" t="s">
        <v>3659</v>
      </c>
      <c r="L81" s="135" t="s">
        <v>3659</v>
      </c>
      <c r="M81" s="135" t="s">
        <v>3659</v>
      </c>
      <c r="N81" s="251" t="s">
        <v>3659</v>
      </c>
    </row>
    <row r="82" spans="2:14" s="94" customFormat="1" ht="16.149999999999999" customHeight="1" outlineLevel="1" x14ac:dyDescent="0.35">
      <c r="B82" s="398" t="s">
        <v>5992</v>
      </c>
      <c r="C82" s="568" t="s">
        <v>5993</v>
      </c>
      <c r="D82" s="135" t="s">
        <v>3657</v>
      </c>
      <c r="E82" s="565" t="s">
        <v>3657</v>
      </c>
      <c r="F82" s="147">
        <v>0.63934037710059133</v>
      </c>
      <c r="G82" s="147">
        <v>5.5115549750050986E-2</v>
      </c>
      <c r="H82" s="147">
        <v>0.16534664925015294</v>
      </c>
      <c r="I82" s="147">
        <v>0.28660085870026508</v>
      </c>
      <c r="J82" s="147">
        <f t="shared" si="1"/>
        <v>0.63934037710059133</v>
      </c>
      <c r="K82" s="135" t="s">
        <v>3659</v>
      </c>
      <c r="L82" s="135" t="s">
        <v>3659</v>
      </c>
      <c r="M82" s="135" t="s">
        <v>3659</v>
      </c>
      <c r="N82" s="251" t="s">
        <v>3659</v>
      </c>
    </row>
    <row r="83" spans="2:14" s="94" customFormat="1" ht="16.149999999999999" customHeight="1" outlineLevel="1" x14ac:dyDescent="0.35">
      <c r="B83" s="398" t="s">
        <v>5994</v>
      </c>
      <c r="C83" s="568" t="s">
        <v>5995</v>
      </c>
      <c r="D83" s="135" t="s">
        <v>3657</v>
      </c>
      <c r="E83" s="147">
        <v>0.19841597910018352</v>
      </c>
      <c r="F83" s="147">
        <v>2.2046219900020394E-2</v>
      </c>
      <c r="G83" s="147">
        <v>1.1023109950010197E-2</v>
      </c>
      <c r="H83" s="565" t="s">
        <v>3657</v>
      </c>
      <c r="I83" s="147">
        <v>7.7161769650071363E-2</v>
      </c>
      <c r="J83" s="147">
        <f t="shared" si="1"/>
        <v>0.19841597910018352</v>
      </c>
      <c r="K83" s="135" t="s">
        <v>3659</v>
      </c>
      <c r="L83" s="135" t="s">
        <v>3659</v>
      </c>
      <c r="M83" s="135" t="s">
        <v>3659</v>
      </c>
      <c r="N83" s="251" t="s">
        <v>3659</v>
      </c>
    </row>
    <row r="84" spans="2:14" s="94" customFormat="1" ht="16.149999999999999" customHeight="1" outlineLevel="1" x14ac:dyDescent="0.35">
      <c r="B84" s="398" t="s">
        <v>5996</v>
      </c>
      <c r="C84" s="568" t="s">
        <v>5997</v>
      </c>
      <c r="D84" s="135" t="s">
        <v>3657</v>
      </c>
      <c r="E84" s="565" t="s">
        <v>3657</v>
      </c>
      <c r="F84" s="147">
        <v>0.28660085870026508</v>
      </c>
      <c r="G84" s="147">
        <v>5.5115549750050986E-2</v>
      </c>
      <c r="H84" s="147">
        <v>0.20943908905019373</v>
      </c>
      <c r="I84" s="147">
        <v>0.18371849916683661</v>
      </c>
      <c r="J84" s="147">
        <f t="shared" si="1"/>
        <v>0.28660085870026508</v>
      </c>
      <c r="K84" s="135" t="s">
        <v>3659</v>
      </c>
      <c r="L84" s="135" t="s">
        <v>3659</v>
      </c>
      <c r="M84" s="135" t="s">
        <v>3659</v>
      </c>
      <c r="N84" s="251" t="s">
        <v>3659</v>
      </c>
    </row>
    <row r="85" spans="2:14" s="94" customFormat="1" ht="16.149999999999999" customHeight="1" outlineLevel="1" x14ac:dyDescent="0.35">
      <c r="B85" s="398" t="s">
        <v>5998</v>
      </c>
      <c r="C85" s="568" t="s">
        <v>5999</v>
      </c>
      <c r="D85" s="135" t="s">
        <v>3657</v>
      </c>
      <c r="E85" s="565" t="s">
        <v>3657</v>
      </c>
      <c r="F85" s="147">
        <v>2.2046219900020394E-2</v>
      </c>
      <c r="G85" s="147">
        <v>3.0864707860028546</v>
      </c>
      <c r="H85" s="565" t="s">
        <v>3657</v>
      </c>
      <c r="I85" s="147">
        <v>1.5542585029514375</v>
      </c>
      <c r="J85" s="147">
        <f t="shared" si="1"/>
        <v>3.0864707860028546</v>
      </c>
      <c r="K85" s="135" t="s">
        <v>3659</v>
      </c>
      <c r="L85" s="135" t="s">
        <v>3659</v>
      </c>
      <c r="M85" s="135" t="s">
        <v>3659</v>
      </c>
      <c r="N85" s="251" t="s">
        <v>3659</v>
      </c>
    </row>
    <row r="86" spans="2:14" s="94" customFormat="1" ht="16.149999999999999" customHeight="1" outlineLevel="1" x14ac:dyDescent="0.35">
      <c r="B86" s="398" t="s">
        <v>5932</v>
      </c>
      <c r="C86" s="568" t="s">
        <v>6000</v>
      </c>
      <c r="D86" s="135" t="s">
        <v>3657</v>
      </c>
      <c r="E86" s="565" t="s">
        <v>3657</v>
      </c>
      <c r="F86" s="147">
        <v>0.63934037710059133</v>
      </c>
      <c r="G86" s="140">
        <v>0.86416000000000004</v>
      </c>
      <c r="H86" s="147">
        <v>0.16534664925015294</v>
      </c>
      <c r="I86" s="147">
        <v>0.55628234211691485</v>
      </c>
      <c r="J86" s="147">
        <f t="shared" si="1"/>
        <v>0.86416000000000004</v>
      </c>
      <c r="K86" s="135" t="s">
        <v>3659</v>
      </c>
      <c r="L86" s="135" t="s">
        <v>3659</v>
      </c>
      <c r="M86" s="135" t="s">
        <v>5921</v>
      </c>
      <c r="N86" s="251" t="s">
        <v>3659</v>
      </c>
    </row>
    <row r="87" spans="2:14" s="94" customFormat="1" ht="16.149999999999999" customHeight="1" outlineLevel="1" x14ac:dyDescent="0.35">
      <c r="B87" s="398" t="s">
        <v>6001</v>
      </c>
      <c r="C87" s="568" t="s">
        <v>6002</v>
      </c>
      <c r="D87" s="135" t="s">
        <v>3657</v>
      </c>
      <c r="E87" s="565" t="s">
        <v>3657</v>
      </c>
      <c r="F87" s="147">
        <v>0.63934037710059133</v>
      </c>
      <c r="G87" s="140">
        <v>0.86416000000000004</v>
      </c>
      <c r="H87" s="565" t="s">
        <v>3657</v>
      </c>
      <c r="I87" s="147">
        <v>0.75175018855029574</v>
      </c>
      <c r="J87" s="147">
        <f t="shared" si="1"/>
        <v>0.86416000000000004</v>
      </c>
      <c r="K87" s="135" t="s">
        <v>3659</v>
      </c>
      <c r="L87" s="135" t="s">
        <v>3659</v>
      </c>
      <c r="M87" s="135" t="s">
        <v>5921</v>
      </c>
      <c r="N87" s="251" t="s">
        <v>3659</v>
      </c>
    </row>
    <row r="88" spans="2:14" s="94" customFormat="1" ht="16.149999999999999" customHeight="1" outlineLevel="1" x14ac:dyDescent="0.35">
      <c r="B88" s="398" t="s">
        <v>6003</v>
      </c>
      <c r="C88" s="568" t="s">
        <v>6004</v>
      </c>
      <c r="D88" s="135" t="s">
        <v>3657</v>
      </c>
      <c r="E88" s="565" t="s">
        <v>3657</v>
      </c>
      <c r="F88" s="147">
        <v>0.63934037710059133</v>
      </c>
      <c r="G88" s="140">
        <v>0.86416000000000004</v>
      </c>
      <c r="H88" s="147">
        <v>0.16534664925015294</v>
      </c>
      <c r="I88" s="147">
        <v>0.55628234211691485</v>
      </c>
      <c r="J88" s="147">
        <f t="shared" si="1"/>
        <v>0.86416000000000004</v>
      </c>
      <c r="K88" s="135" t="s">
        <v>3659</v>
      </c>
      <c r="L88" s="135" t="s">
        <v>3659</v>
      </c>
      <c r="M88" s="135" t="s">
        <v>5921</v>
      </c>
      <c r="N88" s="251" t="s">
        <v>3659</v>
      </c>
    </row>
    <row r="89" spans="2:14" s="94" customFormat="1" ht="16.149999999999999" customHeight="1" outlineLevel="1" x14ac:dyDescent="0.35">
      <c r="B89" s="398" t="s">
        <v>6005</v>
      </c>
      <c r="C89" s="568" t="s">
        <v>6006</v>
      </c>
      <c r="D89" s="135" t="s">
        <v>3657</v>
      </c>
      <c r="E89" s="565" t="s">
        <v>3657</v>
      </c>
      <c r="F89" s="147">
        <v>2.2046219900020394E-2</v>
      </c>
      <c r="G89" s="565" t="s">
        <v>3657</v>
      </c>
      <c r="H89" s="565" t="s">
        <v>3657</v>
      </c>
      <c r="I89" s="147">
        <v>2.2046219900020394E-2</v>
      </c>
      <c r="J89" s="147">
        <f t="shared" si="1"/>
        <v>2.2046219900020394E-2</v>
      </c>
      <c r="K89" s="135" t="s">
        <v>3659</v>
      </c>
      <c r="L89" s="135" t="s">
        <v>3659</v>
      </c>
      <c r="M89" s="135" t="s">
        <v>3659</v>
      </c>
      <c r="N89" s="251" t="s">
        <v>3659</v>
      </c>
    </row>
    <row r="90" spans="2:14" s="94" customFormat="1" ht="16.149999999999999" customHeight="1" outlineLevel="1" x14ac:dyDescent="0.35">
      <c r="B90" s="398" t="s">
        <v>6007</v>
      </c>
      <c r="C90" s="568" t="s">
        <v>6008</v>
      </c>
      <c r="D90" s="135" t="s">
        <v>3657</v>
      </c>
      <c r="E90" s="147">
        <v>4.4092439800040788E-2</v>
      </c>
      <c r="F90" s="147">
        <v>1.3778887437512746</v>
      </c>
      <c r="G90" s="147">
        <v>5.5115549750050986E-2</v>
      </c>
      <c r="H90" s="565" t="s">
        <v>3657</v>
      </c>
      <c r="I90" s="147">
        <v>0.49236557776712214</v>
      </c>
      <c r="J90" s="147">
        <f t="shared" si="1"/>
        <v>1.3778887437512746</v>
      </c>
      <c r="K90" s="135" t="s">
        <v>3659</v>
      </c>
      <c r="L90" s="135" t="s">
        <v>3659</v>
      </c>
      <c r="M90" s="135" t="s">
        <v>3659</v>
      </c>
      <c r="N90" s="251" t="s">
        <v>3659</v>
      </c>
    </row>
    <row r="91" spans="2:14" s="94" customFormat="1" ht="16.149999999999999" customHeight="1" outlineLevel="1" x14ac:dyDescent="0.35">
      <c r="B91" s="398" t="s">
        <v>6009</v>
      </c>
      <c r="C91" s="568" t="s">
        <v>6010</v>
      </c>
      <c r="D91" s="135" t="s">
        <v>3657</v>
      </c>
      <c r="E91" s="565" t="s">
        <v>3657</v>
      </c>
      <c r="F91" s="147">
        <v>2.2046219900020394E-2</v>
      </c>
      <c r="G91" s="147">
        <v>3.0864707860028546</v>
      </c>
      <c r="H91" s="565" t="s">
        <v>3657</v>
      </c>
      <c r="I91" s="147">
        <v>1.5542585029514375</v>
      </c>
      <c r="J91" s="147">
        <f t="shared" si="1"/>
        <v>3.0864707860028546</v>
      </c>
      <c r="K91" s="135" t="s">
        <v>3659</v>
      </c>
      <c r="L91" s="135" t="s">
        <v>3659</v>
      </c>
      <c r="M91" s="135" t="s">
        <v>3659</v>
      </c>
      <c r="N91" s="251" t="s">
        <v>3659</v>
      </c>
    </row>
    <row r="92" spans="2:14" s="94" customFormat="1" ht="16.149999999999999" customHeight="1" outlineLevel="1" x14ac:dyDescent="0.35">
      <c r="B92" s="398" t="s">
        <v>6011</v>
      </c>
      <c r="C92" s="568" t="s">
        <v>6012</v>
      </c>
      <c r="D92" s="135" t="s">
        <v>3657</v>
      </c>
      <c r="E92" s="147">
        <v>0.16534664925015294</v>
      </c>
      <c r="F92" s="147">
        <v>7.7161769650071377E-2</v>
      </c>
      <c r="G92" s="147">
        <v>5.5115549750050986E-2</v>
      </c>
      <c r="H92" s="565" t="s">
        <v>3657</v>
      </c>
      <c r="I92" s="147">
        <v>9.920798955009176E-2</v>
      </c>
      <c r="J92" s="147">
        <f t="shared" si="1"/>
        <v>0.16534664925015294</v>
      </c>
      <c r="K92" s="135" t="s">
        <v>3659</v>
      </c>
      <c r="L92" s="135" t="s">
        <v>3659</v>
      </c>
      <c r="M92" s="135" t="s">
        <v>3659</v>
      </c>
      <c r="N92" s="251" t="s">
        <v>3659</v>
      </c>
    </row>
    <row r="93" spans="2:14" s="94" customFormat="1" ht="16.149999999999999" customHeight="1" outlineLevel="1" x14ac:dyDescent="0.35">
      <c r="B93" s="398" t="s">
        <v>6013</v>
      </c>
      <c r="C93" s="568" t="s">
        <v>6014</v>
      </c>
      <c r="D93" s="135" t="s">
        <v>3657</v>
      </c>
      <c r="E93" s="565" t="s">
        <v>3657</v>
      </c>
      <c r="F93" s="147">
        <v>0.63934037710059133</v>
      </c>
      <c r="G93" s="147">
        <v>5.5115549750050986E-2</v>
      </c>
      <c r="H93" s="147">
        <v>0.16534664925015294</v>
      </c>
      <c r="I93" s="147">
        <v>0.28660085870026508</v>
      </c>
      <c r="J93" s="147">
        <f t="shared" si="1"/>
        <v>0.63934037710059133</v>
      </c>
      <c r="K93" s="135" t="s">
        <v>3659</v>
      </c>
      <c r="L93" s="135" t="s">
        <v>3659</v>
      </c>
      <c r="M93" s="135" t="s">
        <v>3659</v>
      </c>
      <c r="N93" s="251" t="s">
        <v>3659</v>
      </c>
    </row>
    <row r="94" spans="2:14" s="94" customFormat="1" ht="16.149999999999999" customHeight="1" outlineLevel="1" x14ac:dyDescent="0.35">
      <c r="B94" s="398" t="s">
        <v>6015</v>
      </c>
      <c r="C94" s="568" t="s">
        <v>6016</v>
      </c>
      <c r="D94" s="135" t="s">
        <v>3657</v>
      </c>
      <c r="E94" s="565" t="s">
        <v>3657</v>
      </c>
      <c r="F94" s="147">
        <v>0.63934037710059133</v>
      </c>
      <c r="G94" s="147">
        <v>5.5115549750050986E-2</v>
      </c>
      <c r="H94" s="147">
        <v>0.16534664925015294</v>
      </c>
      <c r="I94" s="147">
        <v>0.28660085870026508</v>
      </c>
      <c r="J94" s="147">
        <f t="shared" si="1"/>
        <v>0.63934037710059133</v>
      </c>
      <c r="K94" s="135" t="s">
        <v>3659</v>
      </c>
      <c r="L94" s="135" t="s">
        <v>3659</v>
      </c>
      <c r="M94" s="135" t="s">
        <v>3659</v>
      </c>
      <c r="N94" s="251" t="s">
        <v>3659</v>
      </c>
    </row>
    <row r="95" spans="2:14" s="94" customFormat="1" ht="16.149999999999999" customHeight="1" outlineLevel="1" x14ac:dyDescent="0.35">
      <c r="B95" s="398" t="s">
        <v>6017</v>
      </c>
      <c r="C95" s="568" t="s">
        <v>267</v>
      </c>
      <c r="D95" s="135" t="s">
        <v>3657</v>
      </c>
      <c r="E95" s="147">
        <v>0.2535315288502345</v>
      </c>
      <c r="F95" s="147">
        <v>2.2046219900020394E-2</v>
      </c>
      <c r="G95" s="147">
        <v>2.25973753975209</v>
      </c>
      <c r="H95" s="565" t="s">
        <v>3657</v>
      </c>
      <c r="I95" s="147">
        <v>0.84510509616744833</v>
      </c>
      <c r="J95" s="147">
        <f t="shared" si="1"/>
        <v>2.25973753975209</v>
      </c>
      <c r="K95" s="135" t="s">
        <v>3659</v>
      </c>
      <c r="L95" s="135" t="s">
        <v>3659</v>
      </c>
      <c r="M95" s="135" t="s">
        <v>3659</v>
      </c>
      <c r="N95" s="251" t="s">
        <v>3659</v>
      </c>
    </row>
    <row r="96" spans="2:14" s="94" customFormat="1" ht="16.149999999999999" customHeight="1" outlineLevel="1" x14ac:dyDescent="0.35">
      <c r="B96" s="398" t="s">
        <v>6018</v>
      </c>
      <c r="C96" s="568" t="s">
        <v>6019</v>
      </c>
      <c r="D96" s="135" t="s">
        <v>3657</v>
      </c>
      <c r="E96" s="565" t="s">
        <v>3657</v>
      </c>
      <c r="F96" s="147">
        <v>2.2046219900020394E-2</v>
      </c>
      <c r="G96" s="147">
        <v>1.1023109950010197E-2</v>
      </c>
      <c r="H96" s="147">
        <v>0.18739286915017334</v>
      </c>
      <c r="I96" s="147">
        <v>7.3487399666734635E-2</v>
      </c>
      <c r="J96" s="147">
        <f t="shared" si="1"/>
        <v>0.18739286915017334</v>
      </c>
      <c r="K96" s="135" t="s">
        <v>3659</v>
      </c>
      <c r="L96" s="135" t="s">
        <v>3659</v>
      </c>
      <c r="M96" s="135" t="s">
        <v>3659</v>
      </c>
      <c r="N96" s="251" t="s">
        <v>3659</v>
      </c>
    </row>
    <row r="97" spans="2:14" s="94" customFormat="1" ht="16.149999999999999" customHeight="1" outlineLevel="1" x14ac:dyDescent="0.35">
      <c r="B97" s="398" t="s">
        <v>6020</v>
      </c>
      <c r="C97" s="568" t="s">
        <v>269</v>
      </c>
      <c r="D97" s="135" t="s">
        <v>3657</v>
      </c>
      <c r="E97" s="565" t="s">
        <v>3657</v>
      </c>
      <c r="F97" s="147">
        <v>2.2046219900020394E-2</v>
      </c>
      <c r="G97" s="147">
        <v>3.0864707860028546</v>
      </c>
      <c r="H97" s="565" t="s">
        <v>3657</v>
      </c>
      <c r="I97" s="147">
        <v>1.5542585029514375</v>
      </c>
      <c r="J97" s="147">
        <f t="shared" si="1"/>
        <v>3.0864707860028546</v>
      </c>
      <c r="K97" s="135" t="s">
        <v>3659</v>
      </c>
      <c r="L97" s="135" t="s">
        <v>3659</v>
      </c>
      <c r="M97" s="135" t="s">
        <v>3659</v>
      </c>
      <c r="N97" s="251" t="s">
        <v>3659</v>
      </c>
    </row>
    <row r="98" spans="2:14" s="94" customFormat="1" ht="16.149999999999999" customHeight="1" outlineLevel="1" x14ac:dyDescent="0.35">
      <c r="B98" s="398" t="s">
        <v>6021</v>
      </c>
      <c r="C98" s="568" t="s">
        <v>268</v>
      </c>
      <c r="D98" s="135" t="s">
        <v>3657</v>
      </c>
      <c r="E98" s="565" t="s">
        <v>3657</v>
      </c>
      <c r="F98" s="147">
        <v>2.2046219900020394E-2</v>
      </c>
      <c r="G98" s="147">
        <v>3.3289792049030793</v>
      </c>
      <c r="H98" s="565" t="s">
        <v>3657</v>
      </c>
      <c r="I98" s="147">
        <v>1.6755127124015499</v>
      </c>
      <c r="J98" s="147">
        <f t="shared" si="1"/>
        <v>3.3289792049030793</v>
      </c>
      <c r="K98" s="135" t="s">
        <v>3659</v>
      </c>
      <c r="L98" s="135" t="s">
        <v>3659</v>
      </c>
      <c r="M98" s="135" t="s">
        <v>3659</v>
      </c>
      <c r="N98" s="251" t="s">
        <v>3659</v>
      </c>
    </row>
    <row r="99" spans="2:14" s="94" customFormat="1" ht="16.149999999999999" customHeight="1" outlineLevel="1" x14ac:dyDescent="0.35">
      <c r="B99" s="398" t="s">
        <v>6022</v>
      </c>
      <c r="C99" s="568" t="s">
        <v>6023</v>
      </c>
      <c r="D99" s="135" t="s">
        <v>3657</v>
      </c>
      <c r="E99" s="565" t="s">
        <v>3657</v>
      </c>
      <c r="F99" s="147">
        <v>2.2046219900020394E-2</v>
      </c>
      <c r="G99" s="147">
        <v>1.3889118537012848</v>
      </c>
      <c r="H99" s="565" t="s">
        <v>3657</v>
      </c>
      <c r="I99" s="147">
        <v>0.7054790368006526</v>
      </c>
      <c r="J99" s="147">
        <f t="shared" si="1"/>
        <v>1.3889118537012848</v>
      </c>
      <c r="K99" s="135" t="s">
        <v>3659</v>
      </c>
      <c r="L99" s="135" t="s">
        <v>3659</v>
      </c>
      <c r="M99" s="135" t="s">
        <v>3659</v>
      </c>
      <c r="N99" s="251" t="s">
        <v>3659</v>
      </c>
    </row>
    <row r="100" spans="2:14" s="94" customFormat="1" ht="16.149999999999999" customHeight="1" outlineLevel="1" x14ac:dyDescent="0.35">
      <c r="B100" s="398" t="s">
        <v>6024</v>
      </c>
      <c r="C100" s="568" t="s">
        <v>6025</v>
      </c>
      <c r="D100" s="135" t="s">
        <v>3657</v>
      </c>
      <c r="E100" s="147">
        <v>0.11023109950010197</v>
      </c>
      <c r="F100" s="147">
        <v>2.2046219900020394E-2</v>
      </c>
      <c r="G100" s="147">
        <v>2.4361072989522534</v>
      </c>
      <c r="H100" s="565" t="s">
        <v>3657</v>
      </c>
      <c r="I100" s="147">
        <v>0.85612820611745866</v>
      </c>
      <c r="J100" s="147">
        <f t="shared" si="1"/>
        <v>2.4361072989522534</v>
      </c>
      <c r="K100" s="135" t="s">
        <v>3659</v>
      </c>
      <c r="L100" s="135" t="s">
        <v>3659</v>
      </c>
      <c r="M100" s="135" t="s">
        <v>3659</v>
      </c>
      <c r="N100" s="251" t="s">
        <v>3659</v>
      </c>
    </row>
    <row r="101" spans="2:14" s="94" customFormat="1" ht="16.149999999999999" customHeight="1" outlineLevel="1" x14ac:dyDescent="0.35">
      <c r="B101" s="398" t="s">
        <v>6026</v>
      </c>
      <c r="C101" s="568" t="s">
        <v>6027</v>
      </c>
      <c r="D101" s="135" t="s">
        <v>3657</v>
      </c>
      <c r="E101" s="565" t="s">
        <v>3657</v>
      </c>
      <c r="F101" s="147">
        <v>0.63934037710059133</v>
      </c>
      <c r="G101" s="147">
        <v>5.5115549750050986E-2</v>
      </c>
      <c r="H101" s="147">
        <v>0.16534664925015294</v>
      </c>
      <c r="I101" s="147">
        <v>0.28660085870026508</v>
      </c>
      <c r="J101" s="147">
        <f t="shared" si="1"/>
        <v>0.63934037710059133</v>
      </c>
      <c r="K101" s="135" t="s">
        <v>3659</v>
      </c>
      <c r="L101" s="135" t="s">
        <v>3659</v>
      </c>
      <c r="M101" s="135" t="s">
        <v>3659</v>
      </c>
      <c r="N101" s="251" t="s">
        <v>3659</v>
      </c>
    </row>
    <row r="102" spans="2:14" s="94" customFormat="1" ht="16.149999999999999" customHeight="1" outlineLevel="1" x14ac:dyDescent="0.35">
      <c r="B102" s="398" t="s">
        <v>6028</v>
      </c>
      <c r="C102" s="568" t="s">
        <v>6029</v>
      </c>
      <c r="D102" s="135" t="s">
        <v>3657</v>
      </c>
      <c r="E102" s="147">
        <v>9.920798955009176E-2</v>
      </c>
      <c r="F102" s="147">
        <v>0.18739286915017334</v>
      </c>
      <c r="G102" s="147">
        <v>5.5115549750050986E-2</v>
      </c>
      <c r="H102" s="565" t="s">
        <v>3657</v>
      </c>
      <c r="I102" s="147">
        <v>0.1139054694834387</v>
      </c>
      <c r="J102" s="147">
        <f t="shared" si="1"/>
        <v>0.18739286915017334</v>
      </c>
      <c r="K102" s="135" t="s">
        <v>3659</v>
      </c>
      <c r="L102" s="135" t="s">
        <v>3659</v>
      </c>
      <c r="M102" s="135" t="s">
        <v>3659</v>
      </c>
      <c r="N102" s="251" t="s">
        <v>3659</v>
      </c>
    </row>
    <row r="103" spans="2:14" s="94" customFormat="1" ht="16.149999999999999" customHeight="1" outlineLevel="1" x14ac:dyDescent="0.35">
      <c r="B103" s="398" t="s">
        <v>6030</v>
      </c>
      <c r="C103" s="568" t="s">
        <v>6031</v>
      </c>
      <c r="D103" s="135" t="s">
        <v>3657</v>
      </c>
      <c r="E103" s="147">
        <v>0.3527395184003263</v>
      </c>
      <c r="F103" s="147">
        <v>2.2046219900020394E-2</v>
      </c>
      <c r="G103" s="147">
        <v>1.1023109950010197E-2</v>
      </c>
      <c r="H103" s="565" t="s">
        <v>3657</v>
      </c>
      <c r="I103" s="147">
        <v>0.12860294941678563</v>
      </c>
      <c r="J103" s="147">
        <f t="shared" si="1"/>
        <v>0.3527395184003263</v>
      </c>
      <c r="K103" s="135" t="s">
        <v>3659</v>
      </c>
      <c r="L103" s="135" t="s">
        <v>3659</v>
      </c>
      <c r="M103" s="135" t="s">
        <v>3659</v>
      </c>
      <c r="N103" s="251" t="s">
        <v>3659</v>
      </c>
    </row>
    <row r="104" spans="2:14" s="94" customFormat="1" ht="16.149999999999999" customHeight="1" outlineLevel="1" x14ac:dyDescent="0.35">
      <c r="B104" s="398" t="s">
        <v>6032</v>
      </c>
      <c r="C104" s="568" t="s">
        <v>6033</v>
      </c>
      <c r="D104" s="135" t="s">
        <v>3657</v>
      </c>
      <c r="E104" s="147">
        <v>4.4092439800040788E-2</v>
      </c>
      <c r="F104" s="147">
        <v>0.38580884825035683</v>
      </c>
      <c r="G104" s="147">
        <v>5.5115549750050986E-2</v>
      </c>
      <c r="H104" s="565" t="s">
        <v>3657</v>
      </c>
      <c r="I104" s="147">
        <v>0.16167227926681621</v>
      </c>
      <c r="J104" s="147">
        <f t="shared" si="1"/>
        <v>0.38580884825035683</v>
      </c>
      <c r="K104" s="135" t="s">
        <v>3659</v>
      </c>
      <c r="L104" s="135" t="s">
        <v>3659</v>
      </c>
      <c r="M104" s="135" t="s">
        <v>3659</v>
      </c>
      <c r="N104" s="251" t="s">
        <v>3659</v>
      </c>
    </row>
    <row r="105" spans="2:14" s="94" customFormat="1" ht="16.149999999999999" customHeight="1" outlineLevel="1" x14ac:dyDescent="0.35">
      <c r="B105" s="398" t="s">
        <v>6034</v>
      </c>
      <c r="C105" s="568" t="s">
        <v>6035</v>
      </c>
      <c r="D105" s="135" t="s">
        <v>3657</v>
      </c>
      <c r="E105" s="565" t="s">
        <v>3657</v>
      </c>
      <c r="F105" s="147">
        <v>2.2046219900020394E-2</v>
      </c>
      <c r="G105" s="147">
        <v>1.8518824716017128</v>
      </c>
      <c r="H105" s="565" t="s">
        <v>3657</v>
      </c>
      <c r="I105" s="147">
        <v>0.93696434575086662</v>
      </c>
      <c r="J105" s="147">
        <f t="shared" si="1"/>
        <v>1.8518824716017128</v>
      </c>
      <c r="K105" s="135" t="s">
        <v>3659</v>
      </c>
      <c r="L105" s="135" t="s">
        <v>3659</v>
      </c>
      <c r="M105" s="135" t="s">
        <v>3659</v>
      </c>
      <c r="N105" s="251" t="s">
        <v>3659</v>
      </c>
    </row>
    <row r="106" spans="2:14" s="94" customFormat="1" ht="16.149999999999999" customHeight="1" outlineLevel="1" x14ac:dyDescent="0.35">
      <c r="B106" s="398" t="s">
        <v>6036</v>
      </c>
      <c r="C106" s="568" t="s">
        <v>6037</v>
      </c>
      <c r="D106" s="135" t="s">
        <v>3657</v>
      </c>
      <c r="E106" s="565" t="s">
        <v>3657</v>
      </c>
      <c r="F106" s="147">
        <v>2.2046219900020394E-2</v>
      </c>
      <c r="G106" s="147">
        <v>0.98105678555090747</v>
      </c>
      <c r="H106" s="565" t="s">
        <v>3657</v>
      </c>
      <c r="I106" s="147">
        <v>0.50155150272546389</v>
      </c>
      <c r="J106" s="147">
        <f t="shared" si="1"/>
        <v>0.98105678555090747</v>
      </c>
      <c r="K106" s="135" t="s">
        <v>3659</v>
      </c>
      <c r="L106" s="135" t="s">
        <v>3659</v>
      </c>
      <c r="M106" s="135" t="s">
        <v>3659</v>
      </c>
      <c r="N106" s="251" t="s">
        <v>3659</v>
      </c>
    </row>
    <row r="107" spans="2:14" s="94" customFormat="1" ht="16.149999999999999" customHeight="1" outlineLevel="1" x14ac:dyDescent="0.35">
      <c r="B107" s="398" t="s">
        <v>6038</v>
      </c>
      <c r="C107" s="568" t="s">
        <v>6039</v>
      </c>
      <c r="D107" s="135" t="s">
        <v>3657</v>
      </c>
      <c r="E107" s="565" t="s">
        <v>3657</v>
      </c>
      <c r="F107" s="147">
        <v>2.2046219900020394E-2</v>
      </c>
      <c r="G107" s="565" t="s">
        <v>3657</v>
      </c>
      <c r="H107" s="565" t="s">
        <v>3657</v>
      </c>
      <c r="I107" s="147">
        <v>2.2046219900020394E-2</v>
      </c>
      <c r="J107" s="147">
        <f t="shared" si="1"/>
        <v>2.2046219900020394E-2</v>
      </c>
      <c r="K107" s="135" t="s">
        <v>3659</v>
      </c>
      <c r="L107" s="135" t="s">
        <v>3659</v>
      </c>
      <c r="M107" s="135" t="s">
        <v>3659</v>
      </c>
      <c r="N107" s="251" t="s">
        <v>3659</v>
      </c>
    </row>
    <row r="108" spans="2:14" s="94" customFormat="1" ht="16.149999999999999" customHeight="1" outlineLevel="1" x14ac:dyDescent="0.35">
      <c r="B108" s="398" t="s">
        <v>6040</v>
      </c>
      <c r="C108" s="568" t="s">
        <v>6041</v>
      </c>
      <c r="D108" s="135" t="s">
        <v>3657</v>
      </c>
      <c r="E108" s="565" t="s">
        <v>3657</v>
      </c>
      <c r="F108" s="147">
        <v>2.2046219900020394E-2</v>
      </c>
      <c r="G108" s="147">
        <v>0.31967018855029566</v>
      </c>
      <c r="H108" s="565" t="s">
        <v>3657</v>
      </c>
      <c r="I108" s="147">
        <v>0.17085820422515802</v>
      </c>
      <c r="J108" s="147">
        <f t="shared" si="1"/>
        <v>0.31967018855029566</v>
      </c>
      <c r="K108" s="135" t="s">
        <v>3659</v>
      </c>
      <c r="L108" s="135" t="s">
        <v>3659</v>
      </c>
      <c r="M108" s="135" t="s">
        <v>3659</v>
      </c>
      <c r="N108" s="251" t="s">
        <v>3659</v>
      </c>
    </row>
    <row r="109" spans="2:14" s="94" customFormat="1" ht="16.149999999999999" customHeight="1" outlineLevel="1" x14ac:dyDescent="0.35">
      <c r="B109" s="398" t="s">
        <v>6042</v>
      </c>
      <c r="C109" s="568" t="s">
        <v>6043</v>
      </c>
      <c r="D109" s="135" t="s">
        <v>3657</v>
      </c>
      <c r="E109" s="147">
        <v>0.12125420945011216</v>
      </c>
      <c r="F109" s="147">
        <v>0.99207989550091769</v>
      </c>
      <c r="G109" s="147">
        <v>5.5115549750050986E-2</v>
      </c>
      <c r="H109" s="565" t="s">
        <v>3657</v>
      </c>
      <c r="I109" s="147">
        <v>0.38948321823369364</v>
      </c>
      <c r="J109" s="147">
        <f t="shared" si="1"/>
        <v>0.99207989550091769</v>
      </c>
      <c r="K109" s="135" t="s">
        <v>3659</v>
      </c>
      <c r="L109" s="135" t="s">
        <v>3659</v>
      </c>
      <c r="M109" s="135" t="s">
        <v>3659</v>
      </c>
      <c r="N109" s="251" t="s">
        <v>3659</v>
      </c>
    </row>
    <row r="110" spans="2:14" s="94" customFormat="1" ht="16.149999999999999" customHeight="1" outlineLevel="1" x14ac:dyDescent="0.35">
      <c r="B110" s="398" t="s">
        <v>6044</v>
      </c>
      <c r="C110" s="568" t="s">
        <v>6045</v>
      </c>
      <c r="D110" s="135" t="s">
        <v>3657</v>
      </c>
      <c r="E110" s="147">
        <v>2.2046219900020394E-2</v>
      </c>
      <c r="F110" s="147">
        <v>0.46297061790042821</v>
      </c>
      <c r="G110" s="147">
        <v>5.5115549750050986E-2</v>
      </c>
      <c r="H110" s="565" t="s">
        <v>3657</v>
      </c>
      <c r="I110" s="147">
        <v>0.18004412918349985</v>
      </c>
      <c r="J110" s="147">
        <f t="shared" si="1"/>
        <v>0.46297061790042821</v>
      </c>
      <c r="K110" s="135" t="s">
        <v>3659</v>
      </c>
      <c r="L110" s="135" t="s">
        <v>3659</v>
      </c>
      <c r="M110" s="135" t="s">
        <v>3659</v>
      </c>
      <c r="N110" s="251" t="s">
        <v>3659</v>
      </c>
    </row>
    <row r="111" spans="2:14" s="94" customFormat="1" ht="16.149999999999999" customHeight="1" outlineLevel="1" x14ac:dyDescent="0.35">
      <c r="B111" s="398" t="s">
        <v>6046</v>
      </c>
      <c r="C111" s="568" t="s">
        <v>6047</v>
      </c>
      <c r="D111" s="135" t="s">
        <v>3657</v>
      </c>
      <c r="E111" s="147">
        <v>2.2046219900020394E-2</v>
      </c>
      <c r="F111" s="147">
        <v>0.38580884825035683</v>
      </c>
      <c r="G111" s="147">
        <v>5.5115549750050986E-2</v>
      </c>
      <c r="H111" s="565" t="s">
        <v>3657</v>
      </c>
      <c r="I111" s="147">
        <v>0.15432353930014273</v>
      </c>
      <c r="J111" s="147">
        <f t="shared" si="1"/>
        <v>0.38580884825035683</v>
      </c>
      <c r="K111" s="135" t="s">
        <v>3659</v>
      </c>
      <c r="L111" s="135" t="s">
        <v>3659</v>
      </c>
      <c r="M111" s="135" t="s">
        <v>3659</v>
      </c>
      <c r="N111" s="251" t="s">
        <v>3659</v>
      </c>
    </row>
    <row r="112" spans="2:14" s="94" customFormat="1" ht="16.149999999999999" customHeight="1" outlineLevel="1" thickBot="1" x14ac:dyDescent="0.4">
      <c r="B112" s="566" t="s">
        <v>6048</v>
      </c>
      <c r="C112" s="569" t="s">
        <v>6049</v>
      </c>
      <c r="D112" s="142" t="s">
        <v>3657</v>
      </c>
      <c r="E112" s="570" t="s">
        <v>3657</v>
      </c>
      <c r="F112" s="322">
        <v>0.58422482735054038</v>
      </c>
      <c r="G112" s="322">
        <v>5.5115549750050986E-2</v>
      </c>
      <c r="H112" s="322">
        <v>0.20943908905019373</v>
      </c>
      <c r="I112" s="322">
        <v>0.28292648871692833</v>
      </c>
      <c r="J112" s="322">
        <f t="shared" si="1"/>
        <v>0.58422482735054038</v>
      </c>
      <c r="K112" s="142" t="s">
        <v>3659</v>
      </c>
      <c r="L112" s="142" t="s">
        <v>3659</v>
      </c>
      <c r="M112" s="142" t="s">
        <v>3659</v>
      </c>
      <c r="N112" s="252" t="s">
        <v>3659</v>
      </c>
    </row>
    <row r="113" spans="1:4" s="94" customFormat="1" ht="21" x14ac:dyDescent="0.5">
      <c r="A113" s="92" t="s">
        <v>118</v>
      </c>
      <c r="B113" s="93" t="s">
        <v>119</v>
      </c>
    </row>
    <row r="114" spans="1:4" s="94" customFormat="1" ht="16.149999999999999" hidden="1" customHeight="1" outlineLevel="1" x14ac:dyDescent="0.35">
      <c r="B114" s="294" t="s">
        <v>3734</v>
      </c>
      <c r="C114" s="295" t="s">
        <v>5916</v>
      </c>
      <c r="D114" s="296" t="s">
        <v>3637</v>
      </c>
    </row>
    <row r="115" spans="1:4" s="94" customFormat="1" ht="16.149999999999999" hidden="1" customHeight="1" outlineLevel="1" x14ac:dyDescent="0.35">
      <c r="B115" s="134" t="s">
        <v>3642</v>
      </c>
      <c r="C115" s="135" t="s">
        <v>5915</v>
      </c>
      <c r="D115" s="251" t="s">
        <v>3652</v>
      </c>
    </row>
    <row r="116" spans="1:4" s="94" customFormat="1" ht="16.149999999999999" hidden="1" customHeight="1" outlineLevel="1" x14ac:dyDescent="0.35">
      <c r="B116" s="134" t="s">
        <v>5919</v>
      </c>
      <c r="C116" s="135"/>
      <c r="D116" s="251"/>
    </row>
    <row r="117" spans="1:4" s="94" customFormat="1" ht="16.149999999999999" hidden="1" customHeight="1" outlineLevel="1" x14ac:dyDescent="0.35">
      <c r="B117" s="134" t="s">
        <v>3664</v>
      </c>
      <c r="C117" s="135"/>
      <c r="D117" s="251"/>
    </row>
    <row r="118" spans="1:4" s="94" customFormat="1" ht="16.149999999999999" hidden="1" customHeight="1" outlineLevel="1" x14ac:dyDescent="0.35">
      <c r="B118" s="134" t="s">
        <v>5920</v>
      </c>
      <c r="C118" s="135"/>
      <c r="D118" s="251"/>
    </row>
    <row r="119" spans="1:4" s="94" customFormat="1" ht="16.149999999999999" hidden="1" customHeight="1" outlineLevel="1" x14ac:dyDescent="0.35">
      <c r="B119" s="134" t="s">
        <v>5918</v>
      </c>
      <c r="C119" s="135"/>
      <c r="D119" s="251"/>
    </row>
    <row r="120" spans="1:4" s="94" customFormat="1" ht="16.149999999999999" hidden="1" customHeight="1" outlineLevel="1" x14ac:dyDescent="0.35">
      <c r="B120" s="134" t="s">
        <v>3661</v>
      </c>
      <c r="C120" s="135"/>
      <c r="D120" s="251"/>
    </row>
    <row r="121" spans="1:4" s="94" customFormat="1" ht="16.149999999999999" hidden="1" customHeight="1" outlineLevel="1" x14ac:dyDescent="0.35">
      <c r="B121" s="134" t="s">
        <v>5922</v>
      </c>
      <c r="C121" s="135"/>
      <c r="D121" s="251"/>
    </row>
    <row r="122" spans="1:4" s="94" customFormat="1" ht="16.149999999999999" hidden="1" customHeight="1" outlineLevel="1" x14ac:dyDescent="0.35">
      <c r="B122" s="134" t="s">
        <v>5923</v>
      </c>
      <c r="C122" s="135"/>
      <c r="D122" s="251"/>
    </row>
    <row r="123" spans="1:4" s="94" customFormat="1" ht="16.149999999999999" hidden="1" customHeight="1" outlineLevel="1" x14ac:dyDescent="0.35">
      <c r="B123" s="134" t="s">
        <v>5924</v>
      </c>
      <c r="C123" s="135"/>
      <c r="D123" s="251"/>
    </row>
    <row r="124" spans="1:4" s="94" customFormat="1" ht="16.149999999999999" hidden="1" customHeight="1" outlineLevel="1" x14ac:dyDescent="0.35">
      <c r="B124" s="134" t="s">
        <v>5925</v>
      </c>
      <c r="C124" s="135"/>
      <c r="D124" s="251"/>
    </row>
    <row r="125" spans="1:4" s="94" customFormat="1" ht="16.149999999999999" hidden="1" customHeight="1" outlineLevel="1" x14ac:dyDescent="0.35">
      <c r="B125" s="134" t="s">
        <v>5926</v>
      </c>
      <c r="C125" s="135"/>
      <c r="D125" s="251"/>
    </row>
    <row r="126" spans="1:4" s="94" customFormat="1" ht="16.149999999999999" hidden="1" customHeight="1" outlineLevel="1" x14ac:dyDescent="0.35">
      <c r="B126" s="134" t="s">
        <v>5927</v>
      </c>
      <c r="C126" s="135"/>
      <c r="D126" s="251"/>
    </row>
    <row r="127" spans="1:4" s="94" customFormat="1" ht="16.149999999999999" hidden="1" customHeight="1" outlineLevel="1" x14ac:dyDescent="0.35">
      <c r="B127" s="134" t="s">
        <v>5928</v>
      </c>
      <c r="C127" s="135"/>
      <c r="D127" s="251"/>
    </row>
    <row r="128" spans="1:4" s="94" customFormat="1" ht="16.149999999999999" hidden="1" customHeight="1" outlineLevel="1" x14ac:dyDescent="0.35">
      <c r="B128" s="134" t="s">
        <v>5929</v>
      </c>
      <c r="C128" s="135"/>
      <c r="D128" s="251"/>
    </row>
    <row r="129" spans="2:6" s="94" customFormat="1" ht="16.149999999999999" hidden="1" customHeight="1" outlineLevel="1" x14ac:dyDescent="0.35">
      <c r="B129" s="134" t="s">
        <v>5930</v>
      </c>
      <c r="C129" s="135"/>
      <c r="D129" s="251"/>
    </row>
    <row r="130" spans="2:6" s="94" customFormat="1" ht="16.149999999999999" hidden="1" customHeight="1" outlineLevel="1" x14ac:dyDescent="0.35">
      <c r="B130" s="134" t="s">
        <v>5931</v>
      </c>
      <c r="C130" s="135"/>
      <c r="D130" s="251"/>
    </row>
    <row r="131" spans="2:6" s="94" customFormat="1" ht="16.149999999999999" hidden="1" customHeight="1" outlineLevel="1" x14ac:dyDescent="0.35">
      <c r="B131" s="134" t="s">
        <v>3667</v>
      </c>
      <c r="C131" s="135"/>
      <c r="D131" s="251"/>
    </row>
    <row r="132" spans="2:6" s="94" customFormat="1" ht="16.149999999999999" hidden="1" customHeight="1" outlineLevel="1" x14ac:dyDescent="0.35">
      <c r="B132" s="398" t="s">
        <v>5932</v>
      </c>
      <c r="C132" s="135"/>
      <c r="D132" s="251"/>
    </row>
    <row r="133" spans="2:6" s="94" customFormat="1" ht="16.149999999999999" hidden="1" customHeight="1" outlineLevel="1" x14ac:dyDescent="0.35">
      <c r="B133" s="134" t="s">
        <v>5933</v>
      </c>
      <c r="C133" s="135"/>
      <c r="D133" s="251"/>
    </row>
    <row r="134" spans="2:6" s="94" customFormat="1" ht="16.149999999999999" hidden="1" customHeight="1" outlineLevel="1" x14ac:dyDescent="0.35">
      <c r="B134" s="398" t="s">
        <v>5934</v>
      </c>
      <c r="C134" s="135"/>
      <c r="D134" s="251"/>
      <c r="F134" s="281"/>
    </row>
    <row r="135" spans="2:6" s="94" customFormat="1" ht="16.149999999999999" hidden="1" customHeight="1" outlineLevel="1" x14ac:dyDescent="0.35">
      <c r="B135" s="398" t="s">
        <v>5936</v>
      </c>
      <c r="C135" s="135"/>
      <c r="D135" s="251"/>
    </row>
    <row r="136" spans="2:6" s="94" customFormat="1" ht="16.149999999999999" hidden="1" customHeight="1" outlineLevel="1" x14ac:dyDescent="0.35">
      <c r="B136" s="398" t="s">
        <v>5938</v>
      </c>
      <c r="C136" s="135"/>
      <c r="D136" s="251"/>
      <c r="F136" s="281"/>
    </row>
    <row r="137" spans="2:6" s="94" customFormat="1" ht="16.149999999999999" hidden="1" customHeight="1" outlineLevel="1" x14ac:dyDescent="0.35">
      <c r="B137" s="398" t="s">
        <v>5940</v>
      </c>
      <c r="C137" s="135"/>
      <c r="D137" s="251"/>
      <c r="F137" s="281"/>
    </row>
    <row r="138" spans="2:6" s="94" customFormat="1" ht="16.149999999999999" hidden="1" customHeight="1" outlineLevel="1" x14ac:dyDescent="0.35">
      <c r="B138" s="398" t="s">
        <v>5942</v>
      </c>
      <c r="C138" s="135"/>
      <c r="D138" s="251"/>
      <c r="F138" s="281"/>
    </row>
    <row r="139" spans="2:6" s="94" customFormat="1" ht="16.149999999999999" hidden="1" customHeight="1" outlineLevel="1" x14ac:dyDescent="0.35">
      <c r="B139" s="398" t="s">
        <v>5944</v>
      </c>
      <c r="C139" s="135"/>
      <c r="D139" s="251"/>
      <c r="F139" s="281"/>
    </row>
    <row r="140" spans="2:6" s="94" customFormat="1" ht="16.149999999999999" hidden="1" customHeight="1" outlineLevel="1" x14ac:dyDescent="0.35">
      <c r="B140" s="398" t="s">
        <v>5946</v>
      </c>
      <c r="C140" s="135"/>
      <c r="D140" s="251"/>
      <c r="F140" s="281"/>
    </row>
    <row r="141" spans="2:6" s="94" customFormat="1" ht="16.149999999999999" hidden="1" customHeight="1" outlineLevel="1" x14ac:dyDescent="0.35">
      <c r="B141" s="398" t="s">
        <v>5948</v>
      </c>
      <c r="C141" s="135"/>
      <c r="D141" s="251"/>
      <c r="F141" s="281"/>
    </row>
    <row r="142" spans="2:6" s="94" customFormat="1" ht="16.149999999999999" hidden="1" customHeight="1" outlineLevel="1" x14ac:dyDescent="0.35">
      <c r="B142" s="398" t="s">
        <v>5950</v>
      </c>
      <c r="C142" s="135"/>
      <c r="D142" s="251"/>
      <c r="F142" s="281"/>
    </row>
    <row r="143" spans="2:6" s="94" customFormat="1" ht="16.149999999999999" hidden="1" customHeight="1" outlineLevel="1" x14ac:dyDescent="0.35">
      <c r="B143" s="398" t="s">
        <v>5952</v>
      </c>
      <c r="C143" s="135"/>
      <c r="D143" s="251"/>
      <c r="F143" s="281"/>
    </row>
    <row r="144" spans="2:6" s="94" customFormat="1" ht="16.149999999999999" hidden="1" customHeight="1" outlineLevel="1" x14ac:dyDescent="0.35">
      <c r="B144" s="398" t="s">
        <v>5954</v>
      </c>
      <c r="C144" s="135"/>
      <c r="D144" s="251"/>
      <c r="F144" s="281"/>
    </row>
    <row r="145" spans="2:6" s="94" customFormat="1" ht="16.149999999999999" hidden="1" customHeight="1" outlineLevel="1" x14ac:dyDescent="0.35">
      <c r="B145" s="398" t="s">
        <v>5956</v>
      </c>
      <c r="C145" s="135"/>
      <c r="D145" s="251"/>
      <c r="F145" s="281"/>
    </row>
    <row r="146" spans="2:6" s="94" customFormat="1" ht="16.149999999999999" hidden="1" customHeight="1" outlineLevel="1" x14ac:dyDescent="0.35">
      <c r="B146" s="398" t="s">
        <v>5958</v>
      </c>
      <c r="C146" s="135"/>
      <c r="D146" s="251"/>
      <c r="F146" s="281"/>
    </row>
    <row r="147" spans="2:6" s="94" customFormat="1" ht="16.149999999999999" hidden="1" customHeight="1" outlineLevel="1" x14ac:dyDescent="0.35">
      <c r="B147" s="398" t="s">
        <v>5960</v>
      </c>
      <c r="C147" s="135"/>
      <c r="D147" s="251"/>
      <c r="F147" s="281"/>
    </row>
    <row r="148" spans="2:6" s="94" customFormat="1" ht="16.149999999999999" hidden="1" customHeight="1" outlineLevel="1" x14ac:dyDescent="0.35">
      <c r="B148" s="398" t="s">
        <v>5962</v>
      </c>
      <c r="C148" s="135"/>
      <c r="D148" s="251"/>
      <c r="F148" s="281"/>
    </row>
    <row r="149" spans="2:6" s="94" customFormat="1" ht="16.149999999999999" hidden="1" customHeight="1" outlineLevel="1" x14ac:dyDescent="0.35">
      <c r="B149" s="398" t="s">
        <v>5964</v>
      </c>
      <c r="C149" s="135"/>
      <c r="D149" s="251"/>
      <c r="F149" s="281"/>
    </row>
    <row r="150" spans="2:6" s="94" customFormat="1" ht="16.149999999999999" hidden="1" customHeight="1" outlineLevel="1" x14ac:dyDescent="0.35">
      <c r="B150" s="398" t="s">
        <v>5966</v>
      </c>
      <c r="C150" s="135"/>
      <c r="D150" s="251"/>
      <c r="F150" s="281"/>
    </row>
    <row r="151" spans="2:6" s="94" customFormat="1" ht="16.149999999999999" hidden="1" customHeight="1" outlineLevel="1" x14ac:dyDescent="0.35">
      <c r="B151" s="398" t="s">
        <v>5968</v>
      </c>
      <c r="C151" s="135"/>
      <c r="D151" s="251"/>
      <c r="F151" s="281"/>
    </row>
    <row r="152" spans="2:6" s="94" customFormat="1" ht="16.149999999999999" hidden="1" customHeight="1" outlineLevel="1" x14ac:dyDescent="0.35">
      <c r="B152" s="398" t="s">
        <v>5970</v>
      </c>
      <c r="C152" s="135"/>
      <c r="D152" s="251"/>
      <c r="F152" s="281"/>
    </row>
    <row r="153" spans="2:6" s="94" customFormat="1" ht="16.149999999999999" hidden="1" customHeight="1" outlineLevel="1" x14ac:dyDescent="0.35">
      <c r="B153" s="398" t="s">
        <v>5972</v>
      </c>
      <c r="C153" s="135"/>
      <c r="D153" s="251"/>
      <c r="F153" s="281"/>
    </row>
    <row r="154" spans="2:6" s="94" customFormat="1" ht="16.149999999999999" hidden="1" customHeight="1" outlineLevel="1" x14ac:dyDescent="0.35">
      <c r="B154" s="398" t="s">
        <v>5974</v>
      </c>
      <c r="C154" s="135"/>
      <c r="D154" s="251"/>
      <c r="F154" s="281"/>
    </row>
    <row r="155" spans="2:6" s="94" customFormat="1" ht="16.149999999999999" hidden="1" customHeight="1" outlineLevel="1" x14ac:dyDescent="0.35">
      <c r="B155" s="398" t="s">
        <v>5976</v>
      </c>
      <c r="C155" s="135"/>
      <c r="D155" s="251"/>
      <c r="F155" s="281"/>
    </row>
    <row r="156" spans="2:6" s="94" customFormat="1" ht="16.149999999999999" hidden="1" customHeight="1" outlineLevel="1" x14ac:dyDescent="0.35">
      <c r="B156" s="398" t="s">
        <v>5978</v>
      </c>
      <c r="C156" s="135"/>
      <c r="D156" s="251"/>
      <c r="F156" s="281"/>
    </row>
    <row r="157" spans="2:6" s="94" customFormat="1" ht="16.149999999999999" hidden="1" customHeight="1" outlineLevel="1" x14ac:dyDescent="0.35">
      <c r="B157" s="398" t="s">
        <v>5980</v>
      </c>
      <c r="C157" s="135"/>
      <c r="D157" s="251"/>
      <c r="F157" s="281"/>
    </row>
    <row r="158" spans="2:6" s="94" customFormat="1" ht="16.149999999999999" hidden="1" customHeight="1" outlineLevel="1" x14ac:dyDescent="0.35">
      <c r="B158" s="398" t="s">
        <v>5982</v>
      </c>
      <c r="C158" s="135"/>
      <c r="D158" s="251"/>
      <c r="F158" s="281"/>
    </row>
    <row r="159" spans="2:6" s="94" customFormat="1" ht="16.149999999999999" hidden="1" customHeight="1" outlineLevel="1" x14ac:dyDescent="0.35">
      <c r="B159" s="398" t="s">
        <v>5984</v>
      </c>
      <c r="C159" s="135"/>
      <c r="D159" s="251"/>
      <c r="F159" s="281"/>
    </row>
    <row r="160" spans="2:6" s="94" customFormat="1" ht="16.149999999999999" hidden="1" customHeight="1" outlineLevel="1" x14ac:dyDescent="0.35">
      <c r="B160" s="398" t="s">
        <v>5986</v>
      </c>
      <c r="C160" s="135"/>
      <c r="D160" s="251"/>
      <c r="F160" s="281"/>
    </row>
    <row r="161" spans="2:6" s="94" customFormat="1" ht="16.149999999999999" hidden="1" customHeight="1" outlineLevel="1" x14ac:dyDescent="0.35">
      <c r="B161" s="398" t="s">
        <v>5988</v>
      </c>
      <c r="C161" s="135"/>
      <c r="D161" s="251"/>
      <c r="F161" s="281"/>
    </row>
    <row r="162" spans="2:6" s="94" customFormat="1" ht="16.149999999999999" hidden="1" customHeight="1" outlineLevel="1" x14ac:dyDescent="0.35">
      <c r="B162" s="398" t="s">
        <v>5990</v>
      </c>
      <c r="C162" s="135"/>
      <c r="D162" s="251"/>
      <c r="F162" s="281"/>
    </row>
    <row r="163" spans="2:6" s="94" customFormat="1" ht="16.149999999999999" hidden="1" customHeight="1" outlineLevel="1" x14ac:dyDescent="0.35">
      <c r="B163" s="398" t="s">
        <v>5992</v>
      </c>
      <c r="C163" s="135"/>
      <c r="D163" s="251"/>
      <c r="F163" s="281"/>
    </row>
    <row r="164" spans="2:6" s="94" customFormat="1" ht="16.149999999999999" hidden="1" customHeight="1" outlineLevel="1" x14ac:dyDescent="0.35">
      <c r="B164" s="398" t="s">
        <v>5994</v>
      </c>
      <c r="C164" s="135"/>
      <c r="D164" s="251"/>
      <c r="F164" s="281"/>
    </row>
    <row r="165" spans="2:6" s="94" customFormat="1" ht="16.149999999999999" hidden="1" customHeight="1" outlineLevel="1" x14ac:dyDescent="0.35">
      <c r="B165" s="398" t="s">
        <v>5996</v>
      </c>
      <c r="C165" s="135"/>
      <c r="D165" s="251"/>
      <c r="F165" s="281"/>
    </row>
    <row r="166" spans="2:6" s="94" customFormat="1" ht="16.149999999999999" hidden="1" customHeight="1" outlineLevel="1" x14ac:dyDescent="0.35">
      <c r="B166" s="398" t="s">
        <v>5998</v>
      </c>
      <c r="C166" s="135"/>
      <c r="D166" s="251"/>
      <c r="F166" s="281"/>
    </row>
    <row r="167" spans="2:6" s="94" customFormat="1" ht="16.149999999999999" hidden="1" customHeight="1" outlineLevel="1" x14ac:dyDescent="0.35">
      <c r="B167" s="398" t="s">
        <v>5932</v>
      </c>
      <c r="C167" s="135"/>
      <c r="D167" s="251"/>
      <c r="F167" s="281"/>
    </row>
    <row r="168" spans="2:6" s="94" customFormat="1" ht="16.149999999999999" hidden="1" customHeight="1" outlineLevel="1" x14ac:dyDescent="0.35">
      <c r="B168" s="398" t="s">
        <v>6001</v>
      </c>
      <c r="C168" s="135"/>
      <c r="D168" s="251"/>
      <c r="F168" s="281"/>
    </row>
    <row r="169" spans="2:6" s="94" customFormat="1" ht="16.149999999999999" hidden="1" customHeight="1" outlineLevel="1" x14ac:dyDescent="0.35">
      <c r="B169" s="398" t="s">
        <v>6003</v>
      </c>
      <c r="C169" s="135"/>
      <c r="D169" s="251"/>
      <c r="F169" s="281"/>
    </row>
    <row r="170" spans="2:6" s="94" customFormat="1" ht="16.149999999999999" hidden="1" customHeight="1" outlineLevel="1" x14ac:dyDescent="0.35">
      <c r="B170" s="398" t="s">
        <v>6005</v>
      </c>
      <c r="C170" s="135"/>
      <c r="D170" s="251"/>
      <c r="F170" s="281"/>
    </row>
    <row r="171" spans="2:6" s="94" customFormat="1" ht="16.149999999999999" hidden="1" customHeight="1" outlineLevel="1" x14ac:dyDescent="0.35">
      <c r="B171" s="398" t="s">
        <v>6007</v>
      </c>
      <c r="C171" s="135"/>
      <c r="D171" s="251"/>
      <c r="F171" s="281"/>
    </row>
    <row r="172" spans="2:6" s="94" customFormat="1" ht="16.149999999999999" hidden="1" customHeight="1" outlineLevel="1" x14ac:dyDescent="0.35">
      <c r="B172" s="398" t="s">
        <v>6009</v>
      </c>
      <c r="C172" s="135"/>
      <c r="D172" s="251"/>
      <c r="F172" s="281"/>
    </row>
    <row r="173" spans="2:6" s="94" customFormat="1" ht="16.149999999999999" hidden="1" customHeight="1" outlineLevel="1" x14ac:dyDescent="0.35">
      <c r="B173" s="398" t="s">
        <v>6011</v>
      </c>
      <c r="C173" s="135"/>
      <c r="D173" s="251"/>
      <c r="F173" s="281"/>
    </row>
    <row r="174" spans="2:6" s="94" customFormat="1" ht="16.149999999999999" hidden="1" customHeight="1" outlineLevel="1" x14ac:dyDescent="0.35">
      <c r="B174" s="398" t="s">
        <v>6013</v>
      </c>
      <c r="C174" s="135"/>
      <c r="D174" s="251"/>
      <c r="F174" s="281"/>
    </row>
    <row r="175" spans="2:6" s="94" customFormat="1" ht="16.149999999999999" hidden="1" customHeight="1" outlineLevel="1" x14ac:dyDescent="0.35">
      <c r="B175" s="398" t="s">
        <v>6015</v>
      </c>
      <c r="C175" s="135"/>
      <c r="D175" s="251"/>
      <c r="F175" s="281"/>
    </row>
    <row r="176" spans="2:6" s="94" customFormat="1" ht="16.149999999999999" hidden="1" customHeight="1" outlineLevel="1" x14ac:dyDescent="0.35">
      <c r="B176" s="398" t="s">
        <v>6017</v>
      </c>
      <c r="C176" s="135"/>
      <c r="D176" s="251"/>
      <c r="F176" s="281"/>
    </row>
    <row r="177" spans="2:6" s="94" customFormat="1" ht="16.149999999999999" hidden="1" customHeight="1" outlineLevel="1" x14ac:dyDescent="0.35">
      <c r="B177" s="398" t="s">
        <v>6018</v>
      </c>
      <c r="C177" s="135"/>
      <c r="D177" s="251"/>
      <c r="F177" s="281"/>
    </row>
    <row r="178" spans="2:6" s="94" customFormat="1" ht="16.149999999999999" hidden="1" customHeight="1" outlineLevel="1" x14ac:dyDescent="0.35">
      <c r="B178" s="398" t="s">
        <v>6020</v>
      </c>
      <c r="C178" s="135"/>
      <c r="D178" s="251"/>
      <c r="F178" s="281"/>
    </row>
    <row r="179" spans="2:6" s="94" customFormat="1" ht="16.149999999999999" hidden="1" customHeight="1" outlineLevel="1" x14ac:dyDescent="0.35">
      <c r="B179" s="398" t="s">
        <v>6021</v>
      </c>
      <c r="C179" s="135"/>
      <c r="D179" s="251"/>
      <c r="F179" s="281"/>
    </row>
    <row r="180" spans="2:6" s="94" customFormat="1" ht="16.149999999999999" hidden="1" customHeight="1" outlineLevel="1" x14ac:dyDescent="0.35">
      <c r="B180" s="398" t="s">
        <v>6022</v>
      </c>
      <c r="C180" s="135"/>
      <c r="D180" s="251"/>
      <c r="F180" s="281"/>
    </row>
    <row r="181" spans="2:6" s="94" customFormat="1" ht="16.149999999999999" hidden="1" customHeight="1" outlineLevel="1" x14ac:dyDescent="0.35">
      <c r="B181" s="398" t="s">
        <v>6024</v>
      </c>
      <c r="C181" s="135"/>
      <c r="D181" s="251"/>
      <c r="F181" s="281"/>
    </row>
    <row r="182" spans="2:6" s="94" customFormat="1" ht="16.149999999999999" hidden="1" customHeight="1" outlineLevel="1" x14ac:dyDescent="0.35">
      <c r="B182" s="398" t="s">
        <v>6026</v>
      </c>
      <c r="C182" s="135"/>
      <c r="D182" s="251"/>
      <c r="F182" s="281"/>
    </row>
    <row r="183" spans="2:6" s="94" customFormat="1" ht="16.149999999999999" hidden="1" customHeight="1" outlineLevel="1" x14ac:dyDescent="0.35">
      <c r="B183" s="398" t="s">
        <v>6028</v>
      </c>
      <c r="C183" s="135"/>
      <c r="D183" s="251"/>
      <c r="F183" s="281"/>
    </row>
    <row r="184" spans="2:6" s="94" customFormat="1" ht="16.149999999999999" hidden="1" customHeight="1" outlineLevel="1" x14ac:dyDescent="0.35">
      <c r="B184" s="398" t="s">
        <v>6030</v>
      </c>
      <c r="C184" s="135"/>
      <c r="D184" s="251"/>
      <c r="F184" s="281"/>
    </row>
    <row r="185" spans="2:6" s="94" customFormat="1" ht="16.149999999999999" hidden="1" customHeight="1" outlineLevel="1" x14ac:dyDescent="0.35">
      <c r="B185" s="398" t="s">
        <v>6032</v>
      </c>
      <c r="C185" s="135"/>
      <c r="D185" s="251"/>
      <c r="F185" s="281"/>
    </row>
    <row r="186" spans="2:6" s="94" customFormat="1" ht="16.149999999999999" hidden="1" customHeight="1" outlineLevel="1" x14ac:dyDescent="0.35">
      <c r="B186" s="398" t="s">
        <v>6034</v>
      </c>
      <c r="C186" s="135"/>
      <c r="D186" s="251"/>
      <c r="F186" s="281"/>
    </row>
    <row r="187" spans="2:6" s="94" customFormat="1" ht="16.149999999999999" hidden="1" customHeight="1" outlineLevel="1" x14ac:dyDescent="0.35">
      <c r="B187" s="398" t="s">
        <v>6036</v>
      </c>
      <c r="C187" s="135"/>
      <c r="D187" s="251"/>
      <c r="F187" s="281"/>
    </row>
    <row r="188" spans="2:6" s="94" customFormat="1" ht="16.149999999999999" hidden="1" customHeight="1" outlineLevel="1" x14ac:dyDescent="0.35">
      <c r="B188" s="398" t="s">
        <v>6038</v>
      </c>
      <c r="C188" s="135"/>
      <c r="D188" s="251"/>
      <c r="F188" s="281"/>
    </row>
    <row r="189" spans="2:6" s="94" customFormat="1" ht="16.149999999999999" hidden="1" customHeight="1" outlineLevel="1" x14ac:dyDescent="0.35">
      <c r="B189" s="398" t="s">
        <v>6040</v>
      </c>
      <c r="C189" s="135"/>
      <c r="D189" s="251"/>
      <c r="F189" s="281"/>
    </row>
    <row r="190" spans="2:6" s="94" customFormat="1" ht="16.149999999999999" hidden="1" customHeight="1" outlineLevel="1" x14ac:dyDescent="0.35">
      <c r="B190" s="398" t="s">
        <v>6042</v>
      </c>
      <c r="C190" s="135"/>
      <c r="D190" s="251"/>
      <c r="F190" s="281"/>
    </row>
    <row r="191" spans="2:6" s="94" customFormat="1" ht="16.149999999999999" hidden="1" customHeight="1" outlineLevel="1" x14ac:dyDescent="0.35">
      <c r="B191" s="398" t="s">
        <v>6044</v>
      </c>
      <c r="C191" s="135"/>
      <c r="D191" s="251"/>
      <c r="F191" s="281"/>
    </row>
    <row r="192" spans="2:6" s="94" customFormat="1" ht="16.149999999999999" hidden="1" customHeight="1" outlineLevel="1" x14ac:dyDescent="0.35">
      <c r="B192" s="398" t="s">
        <v>6046</v>
      </c>
      <c r="C192" s="135"/>
      <c r="D192" s="251"/>
      <c r="F192" s="281"/>
    </row>
    <row r="193" spans="2:6" s="94" customFormat="1" ht="16.149999999999999" hidden="1" customHeight="1" outlineLevel="1" thickBot="1" x14ac:dyDescent="0.4">
      <c r="B193" s="566" t="s">
        <v>6048</v>
      </c>
      <c r="C193" s="142"/>
      <c r="D193" s="252"/>
      <c r="F193" s="281"/>
    </row>
    <row r="194" spans="2:6" collapsed="1" x14ac:dyDescent="0.35">
      <c r="F194" s="62"/>
    </row>
    <row r="195" spans="2:6" x14ac:dyDescent="0.35">
      <c r="F195" s="62"/>
    </row>
  </sheetData>
  <mergeCells count="21">
    <mergeCell ref="O12:P12"/>
    <mergeCell ref="J17:K17"/>
    <mergeCell ref="J18:K18"/>
    <mergeCell ref="N17:O17"/>
    <mergeCell ref="B19:C19"/>
    <mergeCell ref="N18:O18"/>
    <mergeCell ref="B17:C17"/>
    <mergeCell ref="B18:C18"/>
    <mergeCell ref="F19:G19"/>
    <mergeCell ref="J19:K19"/>
    <mergeCell ref="N19:O19"/>
    <mergeCell ref="F18:G18"/>
    <mergeCell ref="F17:G17"/>
    <mergeCell ref="B15:D15"/>
    <mergeCell ref="F15:H15"/>
    <mergeCell ref="J15:L15"/>
    <mergeCell ref="N15:P15"/>
    <mergeCell ref="B16:C16"/>
    <mergeCell ref="N16:O16"/>
    <mergeCell ref="F16:G16"/>
    <mergeCell ref="J16:K16"/>
  </mergeCells>
  <phoneticPr fontId="2" type="noConversion"/>
  <dataValidations count="4">
    <dataValidation type="list" allowBlank="1" showInputMessage="1" showErrorMessage="1" sqref="D18 P18 H18 L18" xr:uid="{CE095A2B-D660-49EC-8481-AE743FF272AB}">
      <formula1>$C$114:$C$115</formula1>
    </dataValidation>
    <dataValidation type="list" allowBlank="1" showInputMessage="1" showErrorMessage="1" sqref="L19 D19 H19 P19" xr:uid="{81E158BD-F904-4DF2-9C41-0B9F3C4C70D8}">
      <formula1>$D$114:$D$115</formula1>
    </dataValidation>
    <dataValidation allowBlank="1" showInputMessage="1" showErrorMessage="1" sqref="H20 L20 D20" xr:uid="{F9F020F1-4327-46CD-9488-1D8261B56EF8}"/>
    <dataValidation type="list" allowBlank="1" showInputMessage="1" showErrorMessage="1" sqref="G22:G25 K22:K25 C22:C25 O22:O25" xr:uid="{9C0091E3-B6F8-4B07-ADBF-89FB311DCE2C}">
      <formula1>$B$114:$B$193</formula1>
    </dataValidation>
  </dataValidations>
  <pageMargins left="0.7" right="0.7" top="0.78740157499999996" bottom="0.78740157499999996"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D966E-F584-4C34-8E09-960020D0F2E4}">
  <sheetPr>
    <tabColor rgb="FF006582"/>
    <pageSetUpPr autoPageBreaks="0"/>
  </sheetPr>
  <dimension ref="A1:W154"/>
  <sheetViews>
    <sheetView topLeftCell="A81" zoomScale="70" zoomScaleNormal="70" workbookViewId="0">
      <selection activeCell="L42" sqref="L42"/>
    </sheetView>
  </sheetViews>
  <sheetFormatPr baseColWidth="10" defaultColWidth="10.7265625" defaultRowHeight="14.5" outlineLevelRow="1" outlineLevelCol="1" x14ac:dyDescent="0.35"/>
  <cols>
    <col min="1" max="1" width="12.453125" style="1" customWidth="1"/>
    <col min="2" max="2" width="5.54296875" style="1" customWidth="1"/>
    <col min="3" max="3" width="9.1796875" style="1" customWidth="1"/>
    <col min="4" max="4" width="20.26953125" style="1" customWidth="1"/>
    <col min="5" max="5" width="22.7265625" style="1" customWidth="1"/>
    <col min="6" max="6" width="5.54296875" style="1" customWidth="1" outlineLevel="1"/>
    <col min="7" max="7" width="7.54296875" style="1" customWidth="1" outlineLevel="1"/>
    <col min="8" max="8" width="20.26953125" style="1" customWidth="1" outlineLevel="1"/>
    <col min="9" max="9" width="22.7265625" style="1" customWidth="1" outlineLevel="1"/>
    <col min="10" max="10" width="5.54296875" style="1" customWidth="1"/>
    <col min="11" max="11" width="7.54296875" style="1" customWidth="1"/>
    <col min="12" max="12" width="20.26953125" style="1" customWidth="1"/>
    <col min="13" max="13" width="22.7265625" style="1" customWidth="1"/>
    <col min="14" max="14" width="13.1796875" style="1" customWidth="1"/>
    <col min="15" max="25" width="10.54296875" style="1" customWidth="1"/>
    <col min="26" max="16384" width="10.7265625" style="1"/>
  </cols>
  <sheetData>
    <row r="1" spans="1:23" ht="16" customHeight="1" x14ac:dyDescent="0.35"/>
    <row r="2" spans="1:23" ht="16" customHeight="1" thickBot="1" x14ac:dyDescent="0.4"/>
    <row r="3" spans="1:23" s="366" customFormat="1" ht="106" customHeight="1" x14ac:dyDescent="0.35">
      <c r="B3" s="127" t="s">
        <v>6050</v>
      </c>
      <c r="C3" s="387"/>
      <c r="D3" s="387"/>
      <c r="E3" s="387"/>
      <c r="F3" s="387"/>
      <c r="G3" s="387"/>
      <c r="H3" s="387"/>
      <c r="I3" s="387"/>
      <c r="J3" s="387"/>
      <c r="K3" s="387"/>
      <c r="L3" s="387"/>
      <c r="M3" s="388"/>
      <c r="N3" s="368"/>
    </row>
    <row r="4" spans="1:23" ht="5.25" customHeight="1" x14ac:dyDescent="0.65">
      <c r="B4" s="290"/>
      <c r="C4" s="363"/>
      <c r="D4" s="363"/>
      <c r="E4" s="363"/>
      <c r="F4" s="363"/>
      <c r="G4" s="363"/>
      <c r="H4" s="363"/>
      <c r="I4" s="363"/>
      <c r="J4" s="363"/>
      <c r="K4" s="363"/>
      <c r="L4" s="363"/>
      <c r="M4" s="389"/>
      <c r="N4" s="55"/>
    </row>
    <row r="5" spans="1:23" ht="20.149999999999999" customHeight="1" x14ac:dyDescent="0.55000000000000004">
      <c r="B5" s="235" t="s">
        <v>5674</v>
      </c>
      <c r="C5" s="260"/>
      <c r="D5" s="260"/>
      <c r="E5" s="260"/>
      <c r="F5" s="260"/>
      <c r="G5" s="260"/>
      <c r="H5" s="260"/>
      <c r="I5" s="260"/>
      <c r="J5" s="260"/>
      <c r="K5" s="260"/>
      <c r="L5" s="260"/>
      <c r="M5" s="261"/>
      <c r="N5" s="12"/>
      <c r="O5" s="1095"/>
      <c r="P5" s="1095"/>
      <c r="Q5" s="3"/>
      <c r="R5" s="3"/>
    </row>
    <row r="6" spans="1:23" ht="16.149999999999999" customHeight="1" outlineLevel="1" x14ac:dyDescent="0.35">
      <c r="B6" s="134"/>
      <c r="C6" s="135"/>
      <c r="D6" s="135"/>
      <c r="E6" s="135"/>
      <c r="F6" s="135"/>
      <c r="G6" s="135"/>
      <c r="H6" s="135"/>
      <c r="I6" s="135"/>
      <c r="J6" s="135"/>
      <c r="K6" s="135"/>
      <c r="L6" s="135"/>
      <c r="M6" s="251"/>
      <c r="O6" s="1096"/>
      <c r="P6" s="1096"/>
    </row>
    <row r="7" spans="1:23" ht="16.149999999999999" customHeight="1" outlineLevel="1" x14ac:dyDescent="0.35">
      <c r="B7" s="262" t="s">
        <v>124</v>
      </c>
      <c r="C7" s="135"/>
      <c r="D7" s="263" t="s">
        <v>5675</v>
      </c>
      <c r="E7" s="135"/>
      <c r="F7" s="135"/>
      <c r="G7" s="135"/>
      <c r="H7" s="135"/>
      <c r="I7" s="135"/>
      <c r="J7" s="135"/>
      <c r="K7" s="135"/>
      <c r="L7" s="135"/>
      <c r="M7" s="251"/>
      <c r="O7" s="70"/>
      <c r="P7" s="70"/>
    </row>
    <row r="8" spans="1:23" ht="16.149999999999999" customHeight="1" outlineLevel="1" x14ac:dyDescent="0.35">
      <c r="B8" s="262"/>
      <c r="C8" s="135"/>
      <c r="D8" s="263" t="s">
        <v>6051</v>
      </c>
      <c r="E8" s="135"/>
      <c r="F8" s="135"/>
      <c r="G8" s="135"/>
      <c r="H8" s="135"/>
      <c r="I8" s="135"/>
      <c r="J8" s="135"/>
      <c r="K8" s="135"/>
      <c r="L8" s="135"/>
      <c r="M8" s="251"/>
      <c r="O8" s="70"/>
      <c r="P8" s="70"/>
    </row>
    <row r="9" spans="1:23" ht="16.149999999999999" customHeight="1" outlineLevel="1" x14ac:dyDescent="0.35">
      <c r="B9" s="262" t="s">
        <v>126</v>
      </c>
      <c r="C9" s="135"/>
      <c r="D9" s="263" t="s">
        <v>5677</v>
      </c>
      <c r="E9" s="135"/>
      <c r="F9" s="135"/>
      <c r="G9" s="135"/>
      <c r="H9" s="135"/>
      <c r="I9" s="135"/>
      <c r="J9" s="135"/>
      <c r="K9" s="135"/>
      <c r="L9" s="135"/>
      <c r="M9" s="251"/>
      <c r="O9" s="70"/>
      <c r="P9" s="70"/>
    </row>
    <row r="10" spans="1:23" ht="16.149999999999999" customHeight="1" outlineLevel="1" x14ac:dyDescent="0.35">
      <c r="B10" s="262"/>
      <c r="C10" s="135"/>
      <c r="D10" s="263" t="s">
        <v>5678</v>
      </c>
      <c r="E10" s="135"/>
      <c r="F10" s="135"/>
      <c r="G10" s="135"/>
      <c r="H10" s="135"/>
      <c r="I10" s="135"/>
      <c r="J10" s="135"/>
      <c r="K10" s="135"/>
      <c r="L10" s="135"/>
      <c r="M10" s="251"/>
      <c r="O10" s="70"/>
      <c r="P10" s="70"/>
    </row>
    <row r="11" spans="1:23" ht="16.149999999999999" customHeight="1" outlineLevel="1" x14ac:dyDescent="0.35">
      <c r="B11" s="262"/>
      <c r="C11" s="135"/>
      <c r="D11" s="263" t="s">
        <v>5679</v>
      </c>
      <c r="E11" s="135"/>
      <c r="F11" s="135"/>
      <c r="G11" s="135"/>
      <c r="H11" s="135"/>
      <c r="I11" s="135"/>
      <c r="J11" s="135"/>
      <c r="K11" s="135"/>
      <c r="L11" s="135"/>
      <c r="M11" s="251"/>
      <c r="O11" s="70"/>
      <c r="P11" s="70"/>
    </row>
    <row r="12" spans="1:23" ht="16.149999999999999" customHeight="1" outlineLevel="1" x14ac:dyDescent="0.35">
      <c r="B12" s="262"/>
      <c r="C12" s="135"/>
      <c r="D12" s="263" t="s">
        <v>6052</v>
      </c>
      <c r="E12" s="135"/>
      <c r="F12" s="135"/>
      <c r="G12" s="135"/>
      <c r="H12" s="135"/>
      <c r="I12" s="135"/>
      <c r="J12" s="135"/>
      <c r="K12" s="135"/>
      <c r="L12" s="135"/>
      <c r="M12" s="251"/>
      <c r="O12" s="70"/>
      <c r="P12" s="70"/>
    </row>
    <row r="13" spans="1:23" ht="16.149999999999999" customHeight="1" outlineLevel="1" x14ac:dyDescent="0.35">
      <c r="B13" s="262"/>
      <c r="C13" s="135"/>
      <c r="D13" s="263" t="s">
        <v>6053</v>
      </c>
      <c r="E13" s="135"/>
      <c r="F13" s="135"/>
      <c r="G13" s="135"/>
      <c r="H13" s="135"/>
      <c r="I13" s="135"/>
      <c r="J13" s="135"/>
      <c r="K13" s="135"/>
      <c r="L13" s="135"/>
      <c r="M13" s="251"/>
      <c r="O13" s="70"/>
      <c r="P13" s="70"/>
    </row>
    <row r="14" spans="1:23" ht="32.65" customHeight="1" outlineLevel="1" x14ac:dyDescent="0.35">
      <c r="B14" s="262"/>
      <c r="C14" s="135"/>
      <c r="D14" s="263"/>
      <c r="E14" s="135"/>
      <c r="F14" s="135"/>
      <c r="G14" s="135"/>
      <c r="H14" s="135"/>
      <c r="I14" s="135"/>
      <c r="J14" s="135"/>
      <c r="K14" s="135"/>
      <c r="L14" s="135"/>
      <c r="M14" s="251"/>
      <c r="O14" s="70"/>
      <c r="P14" s="70"/>
    </row>
    <row r="15" spans="1:23" ht="32.65" customHeight="1" thickBot="1" x14ac:dyDescent="0.9">
      <c r="B15" s="390"/>
      <c r="C15" s="148"/>
      <c r="D15" s="148"/>
      <c r="E15" s="391"/>
      <c r="F15" s="391"/>
      <c r="G15" s="391"/>
      <c r="H15" s="391"/>
      <c r="I15" s="148"/>
      <c r="J15" s="391"/>
      <c r="K15" s="391"/>
      <c r="L15" s="220" t="s">
        <v>6054</v>
      </c>
      <c r="M15" s="229">
        <f>(SUM(30:30)+SUM(38:38)+SUM(45:45))/1000</f>
        <v>0</v>
      </c>
      <c r="N15" s="7"/>
      <c r="W15" s="4"/>
    </row>
    <row r="16" spans="1:23" ht="16.149999999999999" customHeight="1" x14ac:dyDescent="0.35">
      <c r="A16" s="4"/>
      <c r="B16" s="4"/>
      <c r="C16" s="4"/>
      <c r="D16" s="4"/>
      <c r="E16" s="4"/>
      <c r="F16" s="4"/>
      <c r="G16" s="4"/>
      <c r="H16" s="4"/>
      <c r="I16" s="4"/>
      <c r="J16" s="4"/>
      <c r="K16" s="4"/>
      <c r="L16" s="4"/>
      <c r="M16" s="4"/>
      <c r="N16" s="4"/>
      <c r="W16" s="4"/>
    </row>
    <row r="17" spans="1:23" ht="24" thickBot="1" x14ac:dyDescent="0.6">
      <c r="A17" s="7"/>
      <c r="B17" s="96" t="s">
        <v>135</v>
      </c>
    </row>
    <row r="18" spans="1:23" ht="15" customHeight="1" x14ac:dyDescent="0.55000000000000004">
      <c r="A18" s="7"/>
      <c r="B18" s="150"/>
      <c r="C18" s="151"/>
      <c r="D18" s="151"/>
      <c r="E18" s="151"/>
      <c r="F18" s="151"/>
      <c r="G18" s="151"/>
      <c r="H18" s="151"/>
      <c r="I18" s="151"/>
      <c r="J18" s="151"/>
      <c r="K18" s="151"/>
      <c r="L18" s="151"/>
      <c r="M18" s="152"/>
    </row>
    <row r="19" spans="1:23" ht="21" hidden="1" outlineLevel="1" x14ac:dyDescent="0.5">
      <c r="B19" s="153" t="s">
        <v>5683</v>
      </c>
      <c r="C19" s="41"/>
      <c r="D19" s="41"/>
      <c r="E19" s="40"/>
      <c r="F19" s="40"/>
      <c r="G19" s="40"/>
      <c r="H19" s="40"/>
      <c r="I19" s="1212"/>
      <c r="J19" s="1212"/>
      <c r="K19" s="42"/>
      <c r="L19" s="42"/>
      <c r="M19" s="154"/>
      <c r="N19" s="68"/>
      <c r="W19" s="4"/>
    </row>
    <row r="20" spans="1:23" ht="15" hidden="1" customHeight="1" outlineLevel="1" x14ac:dyDescent="0.35">
      <c r="B20" s="155"/>
      <c r="C20" s="1214" t="s">
        <v>5684</v>
      </c>
      <c r="D20" s="1215"/>
      <c r="E20" s="1216"/>
      <c r="F20" s="40"/>
      <c r="G20" s="1214" t="s">
        <v>5685</v>
      </c>
      <c r="H20" s="1215"/>
      <c r="I20" s="1216"/>
      <c r="J20" s="40"/>
      <c r="K20" s="1214" t="s">
        <v>5686</v>
      </c>
      <c r="L20" s="1215"/>
      <c r="M20" s="1217"/>
      <c r="W20" s="4"/>
    </row>
    <row r="21" spans="1:23" hidden="1" outlineLevel="1" x14ac:dyDescent="0.35">
      <c r="B21" s="155"/>
      <c r="C21" s="1218" t="s">
        <v>51</v>
      </c>
      <c r="D21" s="1219"/>
      <c r="E21" s="1220"/>
      <c r="F21" s="40"/>
      <c r="G21" s="1218" t="s">
        <v>51</v>
      </c>
      <c r="H21" s="1219"/>
      <c r="I21" s="1220"/>
      <c r="J21" s="40"/>
      <c r="K21" s="1218" t="s">
        <v>51</v>
      </c>
      <c r="L21" s="1219"/>
      <c r="M21" s="1221"/>
      <c r="W21" s="4"/>
    </row>
    <row r="22" spans="1:23" s="7" customFormat="1" ht="16.5" hidden="1" outlineLevel="1" x14ac:dyDescent="0.45">
      <c r="B22" s="156"/>
      <c r="C22" s="78" t="s">
        <v>5687</v>
      </c>
      <c r="D22" s="43" t="s">
        <v>5688</v>
      </c>
      <c r="E22" s="80" t="s">
        <v>6055</v>
      </c>
      <c r="F22" s="43"/>
      <c r="G22" s="78" t="s">
        <v>5687</v>
      </c>
      <c r="H22" s="43" t="s">
        <v>5688</v>
      </c>
      <c r="I22" s="80" t="s">
        <v>6055</v>
      </c>
      <c r="J22" s="43"/>
      <c r="K22" s="78" t="s">
        <v>5687</v>
      </c>
      <c r="L22" s="43" t="s">
        <v>5688</v>
      </c>
      <c r="M22" s="157" t="s">
        <v>6055</v>
      </c>
      <c r="W22" s="57"/>
    </row>
    <row r="23" spans="1:23" hidden="1" outlineLevel="1" x14ac:dyDescent="0.35">
      <c r="B23" s="155"/>
      <c r="C23" s="77"/>
      <c r="D23" s="73"/>
      <c r="E23" s="79">
        <f>IFERROR(VLOOKUP(C23,$B$51:$D$59,3,0)*D$23,0)</f>
        <v>0</v>
      </c>
      <c r="F23" s="40"/>
      <c r="G23" s="77"/>
      <c r="H23" s="73"/>
      <c r="I23" s="79">
        <f>IFERROR(VLOOKUP(G23,$B$51:$D$59,3,0)*H$23,0)</f>
        <v>0</v>
      </c>
      <c r="J23" s="40"/>
      <c r="K23" s="77"/>
      <c r="L23" s="73"/>
      <c r="M23" s="158">
        <f>IFERROR(VLOOKUP(K23,$B$51:$D$59,3,0)*L$23,0)</f>
        <v>0</v>
      </c>
      <c r="W23" s="4"/>
    </row>
    <row r="24" spans="1:23" s="7" customFormat="1" hidden="1" outlineLevel="1" x14ac:dyDescent="0.35">
      <c r="B24" s="156"/>
      <c r="C24" s="78" t="s">
        <v>5690</v>
      </c>
      <c r="D24" s="43"/>
      <c r="E24" s="81"/>
      <c r="F24" s="43"/>
      <c r="G24" s="78" t="s">
        <v>5690</v>
      </c>
      <c r="H24" s="43"/>
      <c r="I24" s="81"/>
      <c r="J24" s="43"/>
      <c r="K24" s="78" t="s">
        <v>5690</v>
      </c>
      <c r="L24" s="43"/>
      <c r="M24" s="159"/>
      <c r="W24" s="57"/>
    </row>
    <row r="25" spans="1:23" hidden="1" outlineLevel="1" x14ac:dyDescent="0.35">
      <c r="B25" s="155"/>
      <c r="C25" s="77"/>
      <c r="D25" s="73"/>
      <c r="E25" s="79">
        <f>IFERROR(VLOOKUP(C25,$B$99:$D$107,3,0)*D$25,0)</f>
        <v>0</v>
      </c>
      <c r="F25" s="40"/>
      <c r="G25" s="77"/>
      <c r="H25" s="73"/>
      <c r="I25" s="79">
        <f>IFERROR(VLOOKUP(G25,$B$99:$D$107,3,0)*H$25,0)</f>
        <v>0</v>
      </c>
      <c r="J25" s="40"/>
      <c r="K25" s="77"/>
      <c r="L25" s="73"/>
      <c r="M25" s="158">
        <f>IFERROR(VLOOKUP(K25,$B$99:$D$107,3,0)*L$25,0)</f>
        <v>0</v>
      </c>
      <c r="W25" s="4"/>
    </row>
    <row r="26" spans="1:23" hidden="1" outlineLevel="1" x14ac:dyDescent="0.35">
      <c r="B26" s="155"/>
      <c r="C26" s="1218" t="s">
        <v>83</v>
      </c>
      <c r="D26" s="1219"/>
      <c r="E26" s="1220"/>
      <c r="F26" s="40"/>
      <c r="G26" s="1218" t="s">
        <v>83</v>
      </c>
      <c r="H26" s="1219"/>
      <c r="I26" s="1220"/>
      <c r="J26" s="40"/>
      <c r="K26" s="1218" t="s">
        <v>83</v>
      </c>
      <c r="L26" s="1219"/>
      <c r="M26" s="1221"/>
      <c r="W26" s="4"/>
    </row>
    <row r="27" spans="1:23" s="7" customFormat="1" ht="16.5" hidden="1" outlineLevel="1" x14ac:dyDescent="0.45">
      <c r="B27" s="156"/>
      <c r="C27" s="78" t="s">
        <v>5687</v>
      </c>
      <c r="D27" s="43" t="s">
        <v>5688</v>
      </c>
      <c r="E27" s="80" t="s">
        <v>6055</v>
      </c>
      <c r="F27" s="43"/>
      <c r="G27" s="78" t="s">
        <v>5687</v>
      </c>
      <c r="H27" s="43" t="s">
        <v>5688</v>
      </c>
      <c r="I27" s="80" t="s">
        <v>6055</v>
      </c>
      <c r="J27" s="43"/>
      <c r="K27" s="78" t="s">
        <v>5687</v>
      </c>
      <c r="L27" s="43" t="s">
        <v>5688</v>
      </c>
      <c r="M27" s="157" t="s">
        <v>6055</v>
      </c>
      <c r="W27" s="57"/>
    </row>
    <row r="28" spans="1:23" hidden="1" outlineLevel="1" x14ac:dyDescent="0.35">
      <c r="B28" s="155"/>
      <c r="C28" s="77"/>
      <c r="D28" s="73"/>
      <c r="E28" s="79">
        <f>IFERROR(VLOOKUP(C28,$B$95:$D$97,3,0)*D$28,0)</f>
        <v>0</v>
      </c>
      <c r="F28" s="40"/>
      <c r="G28" s="77"/>
      <c r="H28" s="73"/>
      <c r="I28" s="79">
        <f>IFERROR(VLOOKUP(G28,$B$95:$D$97,3,0)*H$28,0)</f>
        <v>0</v>
      </c>
      <c r="J28" s="40"/>
      <c r="K28" s="77"/>
      <c r="L28" s="73"/>
      <c r="M28" s="158">
        <f>IFERROR(VLOOKUP(K28,$B$95:$D$97,3,0)*L$28,0)</f>
        <v>0</v>
      </c>
      <c r="W28" s="4"/>
    </row>
    <row r="29" spans="1:23" hidden="1" outlineLevel="1" x14ac:dyDescent="0.35">
      <c r="B29" s="155"/>
      <c r="C29" s="77"/>
      <c r="D29" s="73"/>
      <c r="E29" s="79">
        <f>IFERROR(VLOOKUP(C29,$B$95:$D$97,3,0)*D$28,0)</f>
        <v>0</v>
      </c>
      <c r="F29" s="40"/>
      <c r="G29" s="77"/>
      <c r="H29" s="73"/>
      <c r="I29" s="79">
        <f>IFERROR(VLOOKUP(G29,$B$95:$D$97,3,0)*H$28,0)</f>
        <v>0</v>
      </c>
      <c r="J29" s="40"/>
      <c r="K29" s="77"/>
      <c r="L29" s="73"/>
      <c r="M29" s="158">
        <f>IFERROR(VLOOKUP(K29,$B$95:$D$97,3,0)*L$28,0)</f>
        <v>0</v>
      </c>
      <c r="W29" s="4"/>
    </row>
    <row r="30" spans="1:23" ht="16.5" hidden="1" outlineLevel="1" x14ac:dyDescent="0.45">
      <c r="B30" s="155"/>
      <c r="C30" s="40"/>
      <c r="D30" s="82" t="s">
        <v>6056</v>
      </c>
      <c r="E30" s="45">
        <f>SUM(E23:E29)</f>
        <v>0</v>
      </c>
      <c r="F30" s="46"/>
      <c r="G30" s="46"/>
      <c r="H30" s="82" t="s">
        <v>6056</v>
      </c>
      <c r="I30" s="45">
        <f>SUM(I23:I29)</f>
        <v>0</v>
      </c>
      <c r="J30" s="46"/>
      <c r="K30" s="46"/>
      <c r="L30" s="82" t="s">
        <v>6056</v>
      </c>
      <c r="M30" s="160">
        <f>SUM(M23:M29)</f>
        <v>0</v>
      </c>
      <c r="W30" s="4"/>
    </row>
    <row r="31" spans="1:23" hidden="1" outlineLevel="1" x14ac:dyDescent="0.35">
      <c r="B31" s="156"/>
      <c r="C31" s="43"/>
      <c r="D31" s="47"/>
      <c r="E31" s="47"/>
      <c r="F31" s="40"/>
      <c r="G31" s="43"/>
      <c r="H31" s="47"/>
      <c r="I31" s="47"/>
      <c r="J31" s="40"/>
      <c r="K31" s="43"/>
      <c r="L31" s="47"/>
      <c r="M31" s="161"/>
      <c r="W31" s="4"/>
    </row>
    <row r="32" spans="1:23" ht="21" collapsed="1" x14ac:dyDescent="0.5">
      <c r="B32" s="540" t="s">
        <v>5691</v>
      </c>
      <c r="C32" s="43"/>
      <c r="D32" s="47"/>
      <c r="E32" s="47"/>
      <c r="F32" s="40"/>
      <c r="G32" s="43"/>
      <c r="H32" s="47"/>
      <c r="I32" s="47"/>
      <c r="J32" s="40"/>
      <c r="K32" s="43"/>
      <c r="L32" s="47"/>
      <c r="M32" s="161"/>
      <c r="W32" s="4"/>
    </row>
    <row r="33" spans="1:23" s="256" customFormat="1" x14ac:dyDescent="0.35">
      <c r="B33" s="538"/>
      <c r="C33" s="1178" t="s">
        <v>6057</v>
      </c>
      <c r="D33" s="1179"/>
      <c r="E33" s="1180"/>
      <c r="F33" s="539"/>
      <c r="G33" s="1178" t="s">
        <v>6058</v>
      </c>
      <c r="H33" s="1179"/>
      <c r="I33" s="1180"/>
      <c r="J33" s="539"/>
      <c r="K33" s="1178" t="s">
        <v>6059</v>
      </c>
      <c r="L33" s="1179"/>
      <c r="M33" s="1181"/>
      <c r="W33" s="456"/>
    </row>
    <row r="34" spans="1:23" s="92" customFormat="1" x14ac:dyDescent="0.35">
      <c r="B34" s="491"/>
      <c r="C34" s="446"/>
      <c r="D34" s="136"/>
      <c r="E34" s="529"/>
      <c r="F34" s="136"/>
      <c r="G34" s="446"/>
      <c r="H34" s="136"/>
      <c r="I34" s="547"/>
      <c r="J34" s="136"/>
      <c r="K34" s="446"/>
      <c r="L34" s="136"/>
      <c r="M34" s="548"/>
      <c r="W34" s="549"/>
    </row>
    <row r="35" spans="1:23" s="94" customFormat="1" ht="14.25" customHeight="1" x14ac:dyDescent="0.35">
      <c r="B35" s="550"/>
      <c r="C35" s="1213" t="s">
        <v>5687</v>
      </c>
      <c r="D35" s="1117"/>
      <c r="E35" s="541"/>
      <c r="F35" s="135"/>
      <c r="G35" s="1213" t="s">
        <v>5687</v>
      </c>
      <c r="H35" s="1117"/>
      <c r="I35" s="551"/>
      <c r="J35" s="135"/>
      <c r="K35" s="1213" t="s">
        <v>5687</v>
      </c>
      <c r="L35" s="1117"/>
      <c r="M35" s="542"/>
      <c r="W35" s="449"/>
    </row>
    <row r="36" spans="1:23" s="94" customFormat="1" x14ac:dyDescent="0.35">
      <c r="B36" s="552"/>
      <c r="C36" s="1213" t="s">
        <v>5696</v>
      </c>
      <c r="D36" s="1117"/>
      <c r="E36" s="543"/>
      <c r="F36" s="135"/>
      <c r="G36" s="1213" t="s">
        <v>5696</v>
      </c>
      <c r="H36" s="1117"/>
      <c r="I36" s="543"/>
      <c r="J36" s="135"/>
      <c r="K36" s="1213" t="s">
        <v>5696</v>
      </c>
      <c r="L36" s="1117"/>
      <c r="M36" s="544"/>
      <c r="W36" s="449"/>
    </row>
    <row r="37" spans="1:23" s="94" customFormat="1" x14ac:dyDescent="0.35">
      <c r="B37" s="552"/>
      <c r="C37" s="1222" t="str">
        <f>"Verbrauch [/h] "&amp;E$35</f>
        <v xml:space="preserve">Verbrauch [/h] </v>
      </c>
      <c r="D37" s="1223"/>
      <c r="E37" s="553"/>
      <c r="F37" s="135"/>
      <c r="G37" s="1222" t="str">
        <f>"Verbrauch [/h] "&amp;I$35</f>
        <v xml:space="preserve">Verbrauch [/h] </v>
      </c>
      <c r="H37" s="1223"/>
      <c r="I37" s="553"/>
      <c r="J37" s="135"/>
      <c r="K37" s="1222" t="str">
        <f>"Verbrauch [/h] "&amp;M$35</f>
        <v xml:space="preserve">Verbrauch [/h] </v>
      </c>
      <c r="L37" s="1223"/>
      <c r="M37" s="554"/>
      <c r="W37" s="449"/>
    </row>
    <row r="38" spans="1:23" s="94" customFormat="1" ht="16.5" x14ac:dyDescent="0.45">
      <c r="B38" s="552"/>
      <c r="C38" s="136"/>
      <c r="D38" s="447" t="s">
        <v>3571</v>
      </c>
      <c r="E38" s="545">
        <f>IFERROR(VLOOKUP(E35,$B$61:$D$68,3,0)*E36*E37,0)</f>
        <v>0</v>
      </c>
      <c r="F38" s="135"/>
      <c r="G38" s="136"/>
      <c r="H38" s="447" t="s">
        <v>3571</v>
      </c>
      <c r="I38" s="545">
        <f>IFERROR(VLOOKUP(I35,$B$61:$D$68,3,0)*I36*I37,0)</f>
        <v>0</v>
      </c>
      <c r="J38" s="135"/>
      <c r="K38" s="136"/>
      <c r="L38" s="447" t="s">
        <v>3571</v>
      </c>
      <c r="M38" s="546">
        <f>IFERROR(VLOOKUP(M35,$B$61:$D$68,3,0)*M36*M37,0)</f>
        <v>0</v>
      </c>
      <c r="W38" s="449"/>
    </row>
    <row r="39" spans="1:23" x14ac:dyDescent="0.35">
      <c r="B39" s="156"/>
      <c r="C39" s="43"/>
      <c r="D39" s="47"/>
      <c r="E39" s="47"/>
      <c r="F39" s="40"/>
      <c r="G39" s="43"/>
      <c r="H39" s="47"/>
      <c r="I39" s="47"/>
      <c r="J39" s="40"/>
      <c r="K39" s="43"/>
      <c r="L39" s="47"/>
      <c r="M39" s="161"/>
      <c r="W39" s="4"/>
    </row>
    <row r="40" spans="1:23" s="67" customFormat="1" ht="23.5" x14ac:dyDescent="0.55000000000000004">
      <c r="B40" s="540" t="s">
        <v>5697</v>
      </c>
      <c r="C40" s="83"/>
      <c r="D40" s="84"/>
      <c r="E40" s="84"/>
      <c r="F40" s="85"/>
      <c r="G40" s="83"/>
      <c r="H40" s="84"/>
      <c r="I40" s="84"/>
      <c r="J40" s="85"/>
      <c r="K40" s="83"/>
      <c r="L40" s="84"/>
      <c r="M40" s="162"/>
      <c r="W40" s="69"/>
    </row>
    <row r="41" spans="1:23" s="256" customFormat="1" x14ac:dyDescent="0.35">
      <c r="B41" s="538"/>
      <c r="C41" s="1178" t="s">
        <v>5732</v>
      </c>
      <c r="D41" s="1179"/>
      <c r="E41" s="1180"/>
      <c r="F41" s="539"/>
      <c r="G41" s="1178" t="s">
        <v>5742</v>
      </c>
      <c r="H41" s="1179"/>
      <c r="I41" s="1180"/>
      <c r="J41" s="539"/>
      <c r="K41" s="1178" t="s">
        <v>5873</v>
      </c>
      <c r="L41" s="1179"/>
      <c r="M41" s="1181"/>
      <c r="W41" s="456"/>
    </row>
    <row r="42" spans="1:23" s="94" customFormat="1" x14ac:dyDescent="0.35">
      <c r="B42" s="134"/>
      <c r="C42" s="371"/>
      <c r="D42" s="135"/>
      <c r="E42" s="370"/>
      <c r="F42" s="135"/>
      <c r="G42" s="371"/>
      <c r="H42" s="135"/>
      <c r="I42" s="370"/>
      <c r="J42" s="135"/>
      <c r="K42" s="371"/>
      <c r="L42" s="135"/>
      <c r="M42" s="251"/>
      <c r="W42" s="449"/>
    </row>
    <row r="43" spans="1:23" s="94" customFormat="1" x14ac:dyDescent="0.35">
      <c r="B43" s="134"/>
      <c r="C43" s="1213" t="s">
        <v>6060</v>
      </c>
      <c r="D43" s="1117"/>
      <c r="E43" s="541"/>
      <c r="F43" s="135"/>
      <c r="G43" s="1213" t="s">
        <v>6060</v>
      </c>
      <c r="H43" s="1117"/>
      <c r="I43" s="541"/>
      <c r="J43" s="135"/>
      <c r="K43" s="1213" t="s">
        <v>6060</v>
      </c>
      <c r="L43" s="1117"/>
      <c r="M43" s="542"/>
    </row>
    <row r="44" spans="1:23" s="94" customFormat="1" x14ac:dyDescent="0.35">
      <c r="B44" s="134"/>
      <c r="C44" s="1222" t="s">
        <v>6061</v>
      </c>
      <c r="D44" s="1223"/>
      <c r="E44" s="543"/>
      <c r="F44" s="135"/>
      <c r="G44" s="1222" t="s">
        <v>6061</v>
      </c>
      <c r="H44" s="1223"/>
      <c r="I44" s="543"/>
      <c r="J44" s="135"/>
      <c r="K44" s="1222" t="s">
        <v>6061</v>
      </c>
      <c r="L44" s="1223"/>
      <c r="M44" s="544"/>
      <c r="W44" s="449"/>
    </row>
    <row r="45" spans="1:23" s="94" customFormat="1" ht="16.5" x14ac:dyDescent="0.45">
      <c r="B45" s="134"/>
      <c r="C45" s="135"/>
      <c r="D45" s="447" t="s">
        <v>3571</v>
      </c>
      <c r="E45" s="545">
        <f>IFERROR(VLOOKUP(E$43,$B$61:$D$93,3,0)*E$44,0)</f>
        <v>0</v>
      </c>
      <c r="F45" s="321"/>
      <c r="G45" s="321"/>
      <c r="H45" s="447" t="s">
        <v>3571</v>
      </c>
      <c r="I45" s="545">
        <f>IFERROR(VLOOKUP(I$43,$B$61:$D$93,3,0)*I$44,0)</f>
        <v>0</v>
      </c>
      <c r="J45" s="321"/>
      <c r="K45" s="321"/>
      <c r="L45" s="447" t="s">
        <v>3571</v>
      </c>
      <c r="M45" s="546">
        <f>IFERROR(VLOOKUP(M$43,$B$61:$D$93,3,0)*M$44,0)</f>
        <v>0</v>
      </c>
      <c r="W45" s="449"/>
    </row>
    <row r="46" spans="1:23" ht="15" thickBot="1" x14ac:dyDescent="0.4">
      <c r="B46" s="163"/>
      <c r="C46" s="164"/>
      <c r="D46" s="164"/>
      <c r="E46" s="164"/>
      <c r="F46" s="164"/>
      <c r="G46" s="164"/>
      <c r="H46" s="164"/>
      <c r="I46" s="164"/>
      <c r="J46" s="164"/>
      <c r="K46" s="164"/>
      <c r="L46" s="164"/>
      <c r="M46" s="165"/>
      <c r="N46" s="4"/>
      <c r="W46" s="4"/>
    </row>
    <row r="48" spans="1:23" s="94" customFormat="1" ht="21.5" thickBot="1" x14ac:dyDescent="0.55000000000000004">
      <c r="A48" s="92" t="s">
        <v>118</v>
      </c>
      <c r="B48" s="93" t="s">
        <v>158</v>
      </c>
    </row>
    <row r="49" spans="2:19" s="256" customFormat="1" outlineLevel="1" x14ac:dyDescent="0.35">
      <c r="B49" s="324"/>
      <c r="C49" s="118"/>
      <c r="D49" s="334" t="s">
        <v>52</v>
      </c>
      <c r="E49" s="325" t="s">
        <v>53</v>
      </c>
      <c r="F49" s="325"/>
      <c r="G49" s="325"/>
      <c r="H49" s="325"/>
      <c r="I49" s="325" t="s">
        <v>54</v>
      </c>
      <c r="J49" s="1048" t="s">
        <v>159</v>
      </c>
      <c r="K49" s="1048"/>
      <c r="L49" s="1048"/>
      <c r="M49" s="1048"/>
      <c r="N49" s="1049"/>
    </row>
    <row r="50" spans="2:19" s="256" customFormat="1" outlineLevel="1" x14ac:dyDescent="0.35">
      <c r="B50" s="198" t="s">
        <v>51</v>
      </c>
      <c r="C50" s="326"/>
      <c r="D50" s="327"/>
      <c r="E50" s="328"/>
      <c r="F50" s="328"/>
      <c r="G50" s="328"/>
      <c r="H50" s="328"/>
      <c r="I50" s="328"/>
      <c r="J50" s="1072"/>
      <c r="K50" s="1072"/>
      <c r="L50" s="1072"/>
      <c r="M50" s="1072"/>
      <c r="N50" s="1073"/>
    </row>
    <row r="51" spans="2:19" s="94" customFormat="1" ht="16.5" outlineLevel="1" x14ac:dyDescent="0.45">
      <c r="B51" s="134" t="s">
        <v>55</v>
      </c>
      <c r="C51" s="135"/>
      <c r="D51" s="147">
        <v>0.201517</v>
      </c>
      <c r="E51" s="135" t="s">
        <v>56</v>
      </c>
      <c r="F51" s="135"/>
      <c r="G51" s="135"/>
      <c r="H51" s="135"/>
      <c r="I51" s="135" t="s">
        <v>57</v>
      </c>
      <c r="J51" s="1070" t="s">
        <v>165</v>
      </c>
      <c r="K51" s="1070"/>
      <c r="L51" s="137"/>
      <c r="M51" s="137"/>
      <c r="N51" s="149"/>
      <c r="O51" s="452"/>
      <c r="P51" s="449"/>
      <c r="Q51" s="449"/>
      <c r="R51" s="449"/>
      <c r="S51" s="449"/>
    </row>
    <row r="52" spans="2:19" s="94" customFormat="1" ht="16.5" outlineLevel="1" x14ac:dyDescent="0.45">
      <c r="B52" s="134" t="s">
        <v>62</v>
      </c>
      <c r="C52" s="135"/>
      <c r="D52" s="147">
        <v>5.7279999999999998E-2</v>
      </c>
      <c r="E52" s="135" t="s">
        <v>56</v>
      </c>
      <c r="F52" s="135"/>
      <c r="G52" s="135"/>
      <c r="H52" s="135"/>
      <c r="I52" s="135" t="s">
        <v>63</v>
      </c>
      <c r="J52" s="1074" t="s">
        <v>166</v>
      </c>
      <c r="K52" s="1074"/>
      <c r="L52" s="139"/>
      <c r="M52" s="139"/>
      <c r="N52" s="357"/>
      <c r="O52" s="452"/>
      <c r="P52" s="449"/>
      <c r="Q52" s="449"/>
      <c r="R52" s="449"/>
      <c r="S52" s="449"/>
    </row>
    <row r="53" spans="2:19" s="94" customFormat="1" ht="16.5" outlineLevel="1" x14ac:dyDescent="0.45">
      <c r="B53" s="134" t="s">
        <v>64</v>
      </c>
      <c r="C53" s="135"/>
      <c r="D53" s="147">
        <f>L53*M53</f>
        <v>0</v>
      </c>
      <c r="E53" s="135" t="s">
        <v>65</v>
      </c>
      <c r="F53" s="135"/>
      <c r="G53" s="135"/>
      <c r="H53" s="135"/>
      <c r="I53" s="135" t="s">
        <v>66</v>
      </c>
      <c r="J53" s="1070" t="s">
        <v>167</v>
      </c>
      <c r="K53" s="1070"/>
      <c r="L53" s="139"/>
      <c r="M53" s="139"/>
      <c r="N53" s="357"/>
      <c r="O53" s="452"/>
      <c r="P53" s="449"/>
      <c r="Q53" s="449"/>
      <c r="R53" s="449"/>
      <c r="S53" s="449"/>
    </row>
    <row r="54" spans="2:19" s="94" customFormat="1" outlineLevel="1" x14ac:dyDescent="0.35">
      <c r="B54" s="134" t="s">
        <v>169</v>
      </c>
      <c r="C54" s="135"/>
      <c r="D54" s="147">
        <f>L54*M54</f>
        <v>0</v>
      </c>
      <c r="E54" s="135" t="s">
        <v>5702</v>
      </c>
      <c r="F54" s="135"/>
      <c r="G54" s="135"/>
      <c r="H54" s="135"/>
      <c r="I54" s="135" t="s">
        <v>171</v>
      </c>
      <c r="J54" s="1074" t="s">
        <v>172</v>
      </c>
      <c r="K54" s="1074"/>
      <c r="L54" s="139"/>
      <c r="M54" s="139"/>
      <c r="N54" s="357"/>
      <c r="O54" s="452"/>
      <c r="P54" s="449"/>
      <c r="Q54" s="449"/>
      <c r="R54" s="449"/>
      <c r="S54" s="449"/>
    </row>
    <row r="55" spans="2:19" s="94" customFormat="1" outlineLevel="1" x14ac:dyDescent="0.35">
      <c r="B55" s="134" t="s">
        <v>141</v>
      </c>
      <c r="C55" s="135"/>
      <c r="D55" s="147">
        <f>L55*M55</f>
        <v>0</v>
      </c>
      <c r="E55" s="135" t="s">
        <v>5702</v>
      </c>
      <c r="F55" s="135"/>
      <c r="G55" s="135"/>
      <c r="H55" s="135"/>
      <c r="I55" s="135" t="s">
        <v>171</v>
      </c>
      <c r="J55" s="1074" t="s">
        <v>174</v>
      </c>
      <c r="K55" s="1074"/>
      <c r="L55" s="139"/>
      <c r="M55" s="139"/>
      <c r="N55" s="357"/>
      <c r="O55" s="452"/>
      <c r="P55" s="449"/>
      <c r="Q55" s="449"/>
      <c r="R55" s="449"/>
      <c r="S55" s="449"/>
    </row>
    <row r="56" spans="2:19" s="94" customFormat="1" outlineLevel="1" x14ac:dyDescent="0.35">
      <c r="B56" s="134" t="s">
        <v>140</v>
      </c>
      <c r="C56" s="135"/>
      <c r="D56" s="147">
        <f>L56*M56</f>
        <v>0</v>
      </c>
      <c r="E56" s="135" t="s">
        <v>5702</v>
      </c>
      <c r="F56" s="135"/>
      <c r="G56" s="135"/>
      <c r="H56" s="135"/>
      <c r="I56" s="135" t="s">
        <v>176</v>
      </c>
      <c r="J56" s="1074" t="s">
        <v>177</v>
      </c>
      <c r="K56" s="1074"/>
      <c r="L56" s="139"/>
      <c r="M56" s="139"/>
      <c r="N56" s="357"/>
      <c r="O56" s="452"/>
      <c r="P56" s="449"/>
      <c r="Q56" s="449"/>
      <c r="R56" s="449"/>
      <c r="S56" s="449"/>
    </row>
    <row r="57" spans="2:19" s="94" customFormat="1" outlineLevel="1" x14ac:dyDescent="0.35">
      <c r="B57" s="134" t="s">
        <v>179</v>
      </c>
      <c r="C57" s="135"/>
      <c r="D57" s="147">
        <v>1.5571277838926174</v>
      </c>
      <c r="E57" s="135" t="s">
        <v>5703</v>
      </c>
      <c r="F57" s="135"/>
      <c r="G57" s="135"/>
      <c r="H57" s="135"/>
      <c r="I57" s="135" t="s">
        <v>180</v>
      </c>
      <c r="J57" s="1074"/>
      <c r="K57" s="1074"/>
      <c r="L57" s="139"/>
      <c r="M57" s="139"/>
      <c r="N57" s="357"/>
      <c r="O57" s="452"/>
      <c r="P57" s="449"/>
      <c r="Q57" s="449"/>
      <c r="R57" s="449"/>
      <c r="S57" s="449"/>
    </row>
    <row r="58" spans="2:19" s="94" customFormat="1" outlineLevel="1" x14ac:dyDescent="0.35">
      <c r="B58" s="134" t="s">
        <v>181</v>
      </c>
      <c r="C58" s="135"/>
      <c r="D58" s="147">
        <f>L58*M58</f>
        <v>0</v>
      </c>
      <c r="E58" s="135" t="s">
        <v>5704</v>
      </c>
      <c r="F58" s="135"/>
      <c r="G58" s="135"/>
      <c r="H58" s="135"/>
      <c r="I58" s="135" t="s">
        <v>66</v>
      </c>
      <c r="J58" s="1070" t="s">
        <v>182</v>
      </c>
      <c r="K58" s="1070"/>
      <c r="L58" s="139"/>
      <c r="M58" s="139"/>
      <c r="N58" s="357"/>
      <c r="O58" s="452"/>
      <c r="P58" s="449"/>
      <c r="Q58" s="449"/>
      <c r="R58" s="449"/>
      <c r="S58" s="449"/>
    </row>
    <row r="59" spans="2:19" s="94" customFormat="1" ht="14.25" customHeight="1" outlineLevel="1" x14ac:dyDescent="0.35">
      <c r="B59" s="134" t="s">
        <v>183</v>
      </c>
      <c r="C59" s="135"/>
      <c r="D59" s="147">
        <f>L59*M59</f>
        <v>0</v>
      </c>
      <c r="E59" s="135" t="s">
        <v>5704</v>
      </c>
      <c r="F59" s="135"/>
      <c r="G59" s="135"/>
      <c r="H59" s="135"/>
      <c r="I59" s="135" t="s">
        <v>66</v>
      </c>
      <c r="J59" s="1070" t="s">
        <v>184</v>
      </c>
      <c r="K59" s="1070"/>
      <c r="L59" s="137"/>
      <c r="M59" s="137"/>
      <c r="N59" s="149"/>
      <c r="O59" s="452"/>
      <c r="P59" s="449"/>
      <c r="Q59" s="449"/>
      <c r="R59" s="449"/>
      <c r="S59" s="449"/>
    </row>
    <row r="60" spans="2:19" s="256" customFormat="1" outlineLevel="1" x14ac:dyDescent="0.35">
      <c r="B60" s="198" t="s">
        <v>185</v>
      </c>
      <c r="C60" s="258"/>
      <c r="D60" s="329"/>
      <c r="E60" s="258"/>
      <c r="F60" s="258"/>
      <c r="G60" s="258"/>
      <c r="H60" s="258"/>
      <c r="I60" s="258"/>
      <c r="J60" s="1076"/>
      <c r="K60" s="1076"/>
      <c r="L60" s="1076"/>
      <c r="M60" s="1076"/>
      <c r="N60" s="1077"/>
      <c r="O60" s="456"/>
      <c r="P60" s="456"/>
      <c r="Q60" s="456"/>
      <c r="R60" s="456"/>
      <c r="S60" s="456"/>
    </row>
    <row r="61" spans="2:19" s="94" customFormat="1" outlineLevel="1" x14ac:dyDescent="0.35">
      <c r="B61" s="134" t="s">
        <v>143</v>
      </c>
      <c r="C61" s="135"/>
      <c r="D61" s="147">
        <v>2.0974731275167788</v>
      </c>
      <c r="E61" s="135" t="s">
        <v>5703</v>
      </c>
      <c r="F61" s="135"/>
      <c r="G61" s="135"/>
      <c r="H61" s="135"/>
      <c r="I61" s="135" t="s">
        <v>180</v>
      </c>
      <c r="J61" s="1074"/>
      <c r="K61" s="1074"/>
      <c r="L61" s="1074"/>
      <c r="M61" s="1074"/>
      <c r="N61" s="1075"/>
      <c r="O61" s="449"/>
      <c r="P61" s="449"/>
      <c r="Q61" s="449"/>
      <c r="R61" s="449"/>
      <c r="S61" s="449"/>
    </row>
    <row r="62" spans="2:19" s="94" customFormat="1" outlineLevel="1" x14ac:dyDescent="0.35">
      <c r="B62" s="134" t="s">
        <v>186</v>
      </c>
      <c r="C62" s="135"/>
      <c r="D62" s="147">
        <v>2.6593717369127514</v>
      </c>
      <c r="E62" s="135" t="s">
        <v>5703</v>
      </c>
      <c r="F62" s="135"/>
      <c r="G62" s="135"/>
      <c r="H62" s="135"/>
      <c r="I62" s="135" t="s">
        <v>180</v>
      </c>
      <c r="J62" s="1074"/>
      <c r="K62" s="1074"/>
      <c r="L62" s="1074"/>
      <c r="M62" s="1074"/>
      <c r="N62" s="1075"/>
      <c r="O62" s="449"/>
      <c r="P62" s="449"/>
      <c r="Q62" s="449"/>
      <c r="R62" s="449"/>
      <c r="S62" s="449"/>
    </row>
    <row r="63" spans="2:19" s="94" customFormat="1" outlineLevel="1" x14ac:dyDescent="0.35">
      <c r="B63" s="134" t="s">
        <v>187</v>
      </c>
      <c r="C63" s="135"/>
      <c r="D63" s="147">
        <v>1.5571277838926174</v>
      </c>
      <c r="E63" s="135" t="s">
        <v>5703</v>
      </c>
      <c r="F63" s="135"/>
      <c r="G63" s="135"/>
      <c r="H63" s="135"/>
      <c r="I63" s="135" t="s">
        <v>180</v>
      </c>
      <c r="J63" s="1074"/>
      <c r="K63" s="1074"/>
      <c r="L63" s="1074"/>
      <c r="M63" s="1074"/>
      <c r="N63" s="1075"/>
      <c r="O63" s="449"/>
      <c r="P63" s="449"/>
      <c r="Q63" s="449"/>
      <c r="R63" s="449"/>
      <c r="S63" s="449"/>
    </row>
    <row r="64" spans="2:19" s="94" customFormat="1" outlineLevel="1" x14ac:dyDescent="0.35">
      <c r="B64" s="134" t="s">
        <v>188</v>
      </c>
      <c r="C64" s="135"/>
      <c r="D64" s="147">
        <v>0.44844653020134229</v>
      </c>
      <c r="E64" s="135" t="s">
        <v>5703</v>
      </c>
      <c r="F64" s="135"/>
      <c r="G64" s="135"/>
      <c r="H64" s="135"/>
      <c r="I64" s="135" t="s">
        <v>180</v>
      </c>
      <c r="J64" s="1074"/>
      <c r="K64" s="1074"/>
      <c r="L64" s="1074"/>
      <c r="M64" s="1074"/>
      <c r="N64" s="1075"/>
      <c r="O64" s="449"/>
      <c r="P64" s="449"/>
      <c r="Q64" s="449"/>
      <c r="R64" s="449"/>
      <c r="S64" s="449"/>
    </row>
    <row r="65" spans="2:19" s="94" customFormat="1" outlineLevel="1" x14ac:dyDescent="0.35">
      <c r="B65" s="134" t="s">
        <v>144</v>
      </c>
      <c r="C65" s="135"/>
      <c r="D65" s="147">
        <v>0.498</v>
      </c>
      <c r="E65" s="135" t="s">
        <v>5703</v>
      </c>
      <c r="F65" s="135"/>
      <c r="G65" s="135"/>
      <c r="H65" s="135"/>
      <c r="I65" s="135" t="s">
        <v>180</v>
      </c>
      <c r="J65" s="1074"/>
      <c r="K65" s="1074"/>
      <c r="L65" s="1074"/>
      <c r="M65" s="1074"/>
      <c r="N65" s="1075"/>
      <c r="O65" s="449"/>
      <c r="P65" s="449"/>
      <c r="Q65" s="449"/>
      <c r="R65" s="449"/>
      <c r="S65" s="449"/>
    </row>
    <row r="66" spans="2:19" s="94" customFormat="1" outlineLevel="1" x14ac:dyDescent="0.35">
      <c r="B66" s="134" t="s">
        <v>189</v>
      </c>
      <c r="C66" s="135"/>
      <c r="D66" s="147">
        <v>2.3311626429530206</v>
      </c>
      <c r="E66" s="135" t="s">
        <v>5703</v>
      </c>
      <c r="F66" s="135"/>
      <c r="G66" s="135"/>
      <c r="H66" s="135"/>
      <c r="I66" s="135" t="s">
        <v>180</v>
      </c>
      <c r="J66" s="1074"/>
      <c r="K66" s="1074"/>
      <c r="L66" s="1074"/>
      <c r="M66" s="1074"/>
      <c r="N66" s="1075"/>
      <c r="O66" s="449"/>
      <c r="P66" s="449"/>
      <c r="Q66" s="449"/>
      <c r="R66" s="449"/>
      <c r="S66" s="449"/>
    </row>
    <row r="67" spans="2:19" s="94" customFormat="1" outlineLevel="1" x14ac:dyDescent="0.35">
      <c r="B67" s="134" t="s">
        <v>190</v>
      </c>
      <c r="C67" s="135"/>
      <c r="D67" s="147">
        <v>2.5426883999999998</v>
      </c>
      <c r="E67" s="135" t="s">
        <v>5703</v>
      </c>
      <c r="F67" s="135"/>
      <c r="G67" s="135"/>
      <c r="H67" s="135"/>
      <c r="I67" s="135" t="s">
        <v>180</v>
      </c>
      <c r="J67" s="1074"/>
      <c r="K67" s="1074"/>
      <c r="L67" s="1074"/>
      <c r="M67" s="1074"/>
      <c r="N67" s="1075"/>
      <c r="O67" s="449"/>
      <c r="P67" s="449"/>
      <c r="Q67" s="449"/>
      <c r="R67" s="449"/>
      <c r="S67" s="449"/>
    </row>
    <row r="68" spans="2:19" s="94" customFormat="1" outlineLevel="1" x14ac:dyDescent="0.35">
      <c r="B68" s="134" t="s">
        <v>191</v>
      </c>
      <c r="C68" s="135"/>
      <c r="D68" s="147">
        <v>3.1749249825503356</v>
      </c>
      <c r="E68" s="135" t="s">
        <v>5703</v>
      </c>
      <c r="F68" s="135"/>
      <c r="G68" s="135"/>
      <c r="H68" s="135"/>
      <c r="I68" s="135" t="s">
        <v>180</v>
      </c>
      <c r="J68" s="1074"/>
      <c r="K68" s="1074"/>
      <c r="L68" s="1074"/>
      <c r="M68" s="1074"/>
      <c r="N68" s="1075"/>
      <c r="O68" s="449"/>
      <c r="P68" s="449"/>
      <c r="Q68" s="449"/>
      <c r="R68" s="449"/>
      <c r="S68" s="449"/>
    </row>
    <row r="69" spans="2:19" s="256" customFormat="1" outlineLevel="1" x14ac:dyDescent="0.35">
      <c r="B69" s="198" t="s">
        <v>192</v>
      </c>
      <c r="C69" s="258"/>
      <c r="D69" s="329"/>
      <c r="E69" s="258"/>
      <c r="F69" s="258"/>
      <c r="G69" s="258"/>
      <c r="H69" s="258"/>
      <c r="I69" s="258"/>
      <c r="J69" s="1076"/>
      <c r="K69" s="1076"/>
      <c r="L69" s="1076"/>
      <c r="M69" s="1076"/>
      <c r="N69" s="1077"/>
      <c r="O69" s="456"/>
      <c r="P69" s="456"/>
      <c r="S69" s="456"/>
    </row>
    <row r="70" spans="2:19" s="94" customFormat="1" ht="16.5" outlineLevel="1" x14ac:dyDescent="0.45">
      <c r="B70" s="134" t="s">
        <v>193</v>
      </c>
      <c r="C70" s="135"/>
      <c r="D70" s="147">
        <v>0.14079853422818792</v>
      </c>
      <c r="E70" s="135" t="s">
        <v>194</v>
      </c>
      <c r="F70" s="135"/>
      <c r="G70" s="135"/>
      <c r="H70" s="135"/>
      <c r="I70" s="135" t="s">
        <v>195</v>
      </c>
      <c r="J70" s="1074"/>
      <c r="K70" s="1074"/>
      <c r="L70" s="1074"/>
      <c r="M70" s="1074"/>
      <c r="N70" s="1075"/>
      <c r="O70" s="449"/>
      <c r="P70" s="449"/>
      <c r="Q70" s="281"/>
      <c r="R70" s="281"/>
      <c r="S70" s="449"/>
    </row>
    <row r="71" spans="2:19" s="94" customFormat="1" ht="16.5" outlineLevel="1" x14ac:dyDescent="0.45">
      <c r="B71" s="134" t="s">
        <v>196</v>
      </c>
      <c r="C71" s="135"/>
      <c r="D71" s="147">
        <v>0.13930644888053692</v>
      </c>
      <c r="E71" s="135" t="s">
        <v>194</v>
      </c>
      <c r="F71" s="135"/>
      <c r="G71" s="135"/>
      <c r="H71" s="135"/>
      <c r="I71" s="135" t="s">
        <v>195</v>
      </c>
      <c r="J71" s="1074"/>
      <c r="K71" s="1074"/>
      <c r="L71" s="1074"/>
      <c r="M71" s="1074"/>
      <c r="N71" s="1075"/>
      <c r="O71" s="449"/>
      <c r="P71" s="449"/>
      <c r="Q71" s="281"/>
      <c r="R71" s="281"/>
      <c r="S71" s="449"/>
    </row>
    <row r="72" spans="2:19" s="94" customFormat="1" ht="16.5" outlineLevel="1" x14ac:dyDescent="0.45">
      <c r="B72" s="134" t="s">
        <v>197</v>
      </c>
      <c r="C72" s="135"/>
      <c r="D72" s="147">
        <v>0.17504419731543627</v>
      </c>
      <c r="E72" s="135" t="s">
        <v>194</v>
      </c>
      <c r="F72" s="135"/>
      <c r="G72" s="135"/>
      <c r="H72" s="135"/>
      <c r="I72" s="135" t="s">
        <v>195</v>
      </c>
      <c r="J72" s="1074"/>
      <c r="K72" s="1074"/>
      <c r="L72" s="1074"/>
      <c r="M72" s="1074"/>
      <c r="N72" s="1075"/>
      <c r="O72" s="449"/>
      <c r="P72" s="449"/>
      <c r="Q72" s="281"/>
      <c r="R72" s="281"/>
      <c r="S72" s="449"/>
    </row>
    <row r="73" spans="2:19" s="94" customFormat="1" ht="16.5" outlineLevel="1" x14ac:dyDescent="0.45">
      <c r="B73" s="134" t="s">
        <v>198</v>
      </c>
      <c r="C73" s="135"/>
      <c r="D73" s="147">
        <v>0.19704059731543624</v>
      </c>
      <c r="E73" s="135" t="s">
        <v>194</v>
      </c>
      <c r="F73" s="135"/>
      <c r="G73" s="135"/>
      <c r="H73" s="135"/>
      <c r="I73" s="135" t="s">
        <v>195</v>
      </c>
      <c r="J73" s="1074"/>
      <c r="K73" s="1074"/>
      <c r="L73" s="1074"/>
      <c r="M73" s="1074"/>
      <c r="N73" s="1075"/>
      <c r="O73" s="449"/>
      <c r="P73" s="449"/>
      <c r="Q73" s="281"/>
      <c r="R73" s="281"/>
      <c r="S73" s="449"/>
    </row>
    <row r="74" spans="2:19" s="94" customFormat="1" ht="16.5" outlineLevel="1" x14ac:dyDescent="0.45">
      <c r="B74" s="134" t="s">
        <v>199</v>
      </c>
      <c r="C74" s="135"/>
      <c r="D74" s="147">
        <v>0.10049</v>
      </c>
      <c r="E74" s="135" t="s">
        <v>194</v>
      </c>
      <c r="F74" s="135"/>
      <c r="G74" s="135"/>
      <c r="H74" s="135"/>
      <c r="I74" s="135" t="s">
        <v>195</v>
      </c>
      <c r="J74" s="1074"/>
      <c r="K74" s="1074"/>
      <c r="L74" s="1074"/>
      <c r="M74" s="1074"/>
      <c r="N74" s="1075"/>
      <c r="O74" s="449"/>
      <c r="P74" s="449"/>
      <c r="Q74" s="281"/>
      <c r="R74" s="281"/>
      <c r="S74" s="449"/>
    </row>
    <row r="75" spans="2:19" s="94" customFormat="1" ht="16.5" outlineLevel="1" x14ac:dyDescent="0.45">
      <c r="B75" s="134" t="s">
        <v>200</v>
      </c>
      <c r="C75" s="135"/>
      <c r="D75" s="147">
        <v>4.8228285906040273E-2</v>
      </c>
      <c r="E75" s="135" t="s">
        <v>194</v>
      </c>
      <c r="F75" s="135"/>
      <c r="G75" s="135"/>
      <c r="H75" s="135"/>
      <c r="I75" s="135" t="s">
        <v>195</v>
      </c>
      <c r="J75" s="1074"/>
      <c r="K75" s="1074"/>
      <c r="L75" s="1074"/>
      <c r="M75" s="1074"/>
      <c r="N75" s="1075"/>
      <c r="O75" s="449"/>
      <c r="P75" s="449"/>
      <c r="Q75" s="281"/>
      <c r="R75" s="281"/>
      <c r="S75" s="449"/>
    </row>
    <row r="76" spans="2:19" s="94" customFormat="1" ht="16.5" outlineLevel="1" x14ac:dyDescent="0.45">
      <c r="B76" s="134" t="s">
        <v>201</v>
      </c>
      <c r="C76" s="135"/>
      <c r="D76" s="147">
        <v>0.17818853422818792</v>
      </c>
      <c r="E76" s="135" t="s">
        <v>194</v>
      </c>
      <c r="F76" s="135"/>
      <c r="G76" s="135"/>
      <c r="H76" s="135"/>
      <c r="I76" s="135" t="s">
        <v>195</v>
      </c>
      <c r="J76" s="1074"/>
      <c r="K76" s="1074"/>
      <c r="L76" s="1074"/>
      <c r="M76" s="1074"/>
      <c r="N76" s="1075"/>
      <c r="O76" s="449"/>
      <c r="P76" s="449"/>
      <c r="Q76" s="281"/>
      <c r="R76" s="281"/>
      <c r="S76" s="449"/>
    </row>
    <row r="77" spans="2:19" s="94" customFormat="1" ht="16.5" outlineLevel="1" x14ac:dyDescent="0.45">
      <c r="B77" s="134" t="s">
        <v>146</v>
      </c>
      <c r="C77" s="135"/>
      <c r="D77" s="147">
        <v>0.16715644888053691</v>
      </c>
      <c r="E77" s="135" t="s">
        <v>194</v>
      </c>
      <c r="F77" s="135"/>
      <c r="G77" s="135"/>
      <c r="H77" s="135"/>
      <c r="I77" s="135" t="s">
        <v>195</v>
      </c>
      <c r="J77" s="1074"/>
      <c r="K77" s="1074"/>
      <c r="L77" s="1074"/>
      <c r="M77" s="1074"/>
      <c r="N77" s="1075"/>
      <c r="O77" s="449"/>
      <c r="P77" s="449"/>
      <c r="Q77" s="281"/>
      <c r="R77" s="281"/>
      <c r="S77" s="449"/>
    </row>
    <row r="78" spans="2:19" s="94" customFormat="1" ht="16.5" outlineLevel="1" x14ac:dyDescent="0.45">
      <c r="B78" s="134" t="s">
        <v>202</v>
      </c>
      <c r="C78" s="135"/>
      <c r="D78" s="147">
        <v>0.15660419731543626</v>
      </c>
      <c r="E78" s="135" t="s">
        <v>194</v>
      </c>
      <c r="F78" s="135"/>
      <c r="G78" s="135"/>
      <c r="H78" s="135"/>
      <c r="I78" s="135" t="s">
        <v>195</v>
      </c>
      <c r="J78" s="1074"/>
      <c r="K78" s="1074"/>
      <c r="L78" s="1074"/>
      <c r="M78" s="1074"/>
      <c r="N78" s="1075"/>
      <c r="O78" s="449"/>
      <c r="P78" s="449"/>
      <c r="Q78" s="281"/>
      <c r="R78" s="281"/>
      <c r="S78" s="449"/>
    </row>
    <row r="79" spans="2:19" s="94" customFormat="1" ht="16.5" outlineLevel="1" x14ac:dyDescent="0.45">
      <c r="B79" s="134" t="s">
        <v>203</v>
      </c>
      <c r="C79" s="135"/>
      <c r="D79" s="147">
        <v>0.17607059731543626</v>
      </c>
      <c r="E79" s="135" t="s">
        <v>194</v>
      </c>
      <c r="F79" s="135"/>
      <c r="G79" s="135"/>
      <c r="H79" s="135"/>
      <c r="I79" s="135" t="s">
        <v>195</v>
      </c>
      <c r="J79" s="1074"/>
      <c r="K79" s="1074"/>
      <c r="L79" s="1074"/>
      <c r="M79" s="1074"/>
      <c r="N79" s="1075"/>
      <c r="O79" s="449"/>
      <c r="P79" s="449"/>
      <c r="Q79" s="281"/>
      <c r="R79" s="281"/>
      <c r="S79" s="449"/>
    </row>
    <row r="80" spans="2:19" s="94" customFormat="1" ht="16.5" outlineLevel="1" x14ac:dyDescent="0.45">
      <c r="B80" s="134" t="s">
        <v>204</v>
      </c>
      <c r="C80" s="135"/>
      <c r="D80" s="147">
        <v>0.10903843624161073</v>
      </c>
      <c r="E80" s="135" t="s">
        <v>194</v>
      </c>
      <c r="F80" s="135"/>
      <c r="G80" s="135"/>
      <c r="H80" s="135"/>
      <c r="I80" s="135" t="s">
        <v>195</v>
      </c>
      <c r="J80" s="1074"/>
      <c r="K80" s="1074"/>
      <c r="L80" s="1074"/>
      <c r="M80" s="1074"/>
      <c r="N80" s="1075"/>
      <c r="O80" s="449"/>
      <c r="P80" s="449"/>
      <c r="Q80" s="281"/>
      <c r="R80" s="281"/>
      <c r="S80" s="449"/>
    </row>
    <row r="81" spans="2:19" s="94" customFormat="1" ht="16.5" outlineLevel="1" x14ac:dyDescent="0.45">
      <c r="B81" s="134" t="s">
        <v>205</v>
      </c>
      <c r="C81" s="135"/>
      <c r="D81" s="147">
        <v>5.2666348993288592E-2</v>
      </c>
      <c r="E81" s="135" t="s">
        <v>194</v>
      </c>
      <c r="F81" s="135"/>
      <c r="G81" s="135"/>
      <c r="H81" s="135"/>
      <c r="I81" s="135" t="s">
        <v>195</v>
      </c>
      <c r="J81" s="1074"/>
      <c r="K81" s="1074"/>
      <c r="L81" s="1074"/>
      <c r="M81" s="1074"/>
      <c r="N81" s="1075"/>
      <c r="O81" s="449"/>
      <c r="P81" s="449"/>
      <c r="Q81" s="281"/>
      <c r="R81" s="281"/>
      <c r="S81" s="449"/>
    </row>
    <row r="82" spans="2:19" s="94" customFormat="1" ht="16.5" outlineLevel="1" x14ac:dyDescent="0.45">
      <c r="B82" s="134" t="s">
        <v>206</v>
      </c>
      <c r="C82" s="135"/>
      <c r="D82" s="147">
        <v>0.27223853422818795</v>
      </c>
      <c r="E82" s="135" t="s">
        <v>194</v>
      </c>
      <c r="F82" s="135"/>
      <c r="G82" s="135"/>
      <c r="H82" s="135"/>
      <c r="I82" s="135" t="s">
        <v>195</v>
      </c>
      <c r="J82" s="1074"/>
      <c r="K82" s="1074"/>
      <c r="L82" s="1074"/>
      <c r="M82" s="1074"/>
      <c r="N82" s="1075"/>
      <c r="O82" s="449"/>
      <c r="P82" s="449"/>
      <c r="Q82" s="281"/>
      <c r="R82" s="281"/>
      <c r="S82" s="449"/>
    </row>
    <row r="83" spans="2:19" s="94" customFormat="1" ht="16.5" outlineLevel="1" x14ac:dyDescent="0.45">
      <c r="B83" s="134" t="s">
        <v>207</v>
      </c>
      <c r="C83" s="135"/>
      <c r="D83" s="147">
        <v>0.20858644888053693</v>
      </c>
      <c r="E83" s="135" t="s">
        <v>194</v>
      </c>
      <c r="F83" s="135"/>
      <c r="G83" s="135"/>
      <c r="H83" s="135"/>
      <c r="I83" s="135" t="s">
        <v>195</v>
      </c>
      <c r="J83" s="1074"/>
      <c r="K83" s="1074"/>
      <c r="L83" s="1074"/>
      <c r="M83" s="1074"/>
      <c r="N83" s="1075"/>
      <c r="O83" s="449"/>
      <c r="P83" s="449"/>
      <c r="Q83" s="281"/>
      <c r="R83" s="281"/>
      <c r="S83" s="449"/>
    </row>
    <row r="84" spans="2:19" s="94" customFormat="1" ht="16.5" outlineLevel="1" x14ac:dyDescent="0.45">
      <c r="B84" s="134" t="s">
        <v>208</v>
      </c>
      <c r="C84" s="135"/>
      <c r="D84" s="147">
        <v>0.23845419731543627</v>
      </c>
      <c r="E84" s="135" t="s">
        <v>194</v>
      </c>
      <c r="F84" s="135"/>
      <c r="G84" s="135"/>
      <c r="H84" s="135"/>
      <c r="I84" s="135" t="s">
        <v>195</v>
      </c>
      <c r="J84" s="1074"/>
      <c r="K84" s="1074"/>
      <c r="L84" s="1074"/>
      <c r="M84" s="1074"/>
      <c r="N84" s="1075"/>
      <c r="O84" s="449"/>
      <c r="P84" s="449"/>
      <c r="Q84" s="281"/>
      <c r="R84" s="281"/>
      <c r="S84" s="449"/>
    </row>
    <row r="85" spans="2:19" s="94" customFormat="1" ht="16.5" outlineLevel="1" x14ac:dyDescent="0.45">
      <c r="B85" s="134" t="s">
        <v>209</v>
      </c>
      <c r="C85" s="135"/>
      <c r="D85" s="147">
        <v>0.26914059731543627</v>
      </c>
      <c r="E85" s="135" t="s">
        <v>194</v>
      </c>
      <c r="F85" s="135"/>
      <c r="G85" s="135"/>
      <c r="H85" s="135"/>
      <c r="I85" s="135" t="s">
        <v>195</v>
      </c>
      <c r="J85" s="1074"/>
      <c r="K85" s="1074"/>
      <c r="L85" s="1074"/>
      <c r="M85" s="1074"/>
      <c r="N85" s="1075"/>
      <c r="O85" s="449"/>
      <c r="P85" s="449"/>
      <c r="Q85" s="281"/>
      <c r="R85" s="281"/>
      <c r="S85" s="449"/>
    </row>
    <row r="86" spans="2:19" s="94" customFormat="1" ht="16.5" outlineLevel="1" x14ac:dyDescent="0.45">
      <c r="B86" s="134" t="s">
        <v>210</v>
      </c>
      <c r="C86" s="135"/>
      <c r="D86" s="147">
        <v>0.15243580000000001</v>
      </c>
      <c r="E86" s="135" t="s">
        <v>194</v>
      </c>
      <c r="F86" s="135"/>
      <c r="G86" s="135"/>
      <c r="H86" s="135"/>
      <c r="I86" s="135" t="s">
        <v>195</v>
      </c>
      <c r="J86" s="1074"/>
      <c r="K86" s="1074"/>
      <c r="L86" s="1074"/>
      <c r="M86" s="1074"/>
      <c r="N86" s="1075"/>
      <c r="O86" s="449"/>
      <c r="P86" s="449"/>
      <c r="Q86" s="281"/>
      <c r="R86" s="281"/>
      <c r="S86" s="449"/>
    </row>
    <row r="87" spans="2:19" s="94" customFormat="1" ht="16.5" outlineLevel="1" x14ac:dyDescent="0.45">
      <c r="B87" s="134" t="s">
        <v>211</v>
      </c>
      <c r="C87" s="135"/>
      <c r="D87" s="147">
        <v>5.7974412080536906E-2</v>
      </c>
      <c r="E87" s="135" t="s">
        <v>194</v>
      </c>
      <c r="F87" s="135"/>
      <c r="G87" s="135"/>
      <c r="H87" s="135"/>
      <c r="I87" s="135" t="s">
        <v>195</v>
      </c>
      <c r="J87" s="1074"/>
      <c r="K87" s="1074"/>
      <c r="L87" s="1074"/>
      <c r="M87" s="1074"/>
      <c r="N87" s="1075"/>
      <c r="O87" s="449"/>
      <c r="P87" s="449"/>
      <c r="S87" s="449"/>
    </row>
    <row r="88" spans="2:19" s="94" customFormat="1" ht="16.5" outlineLevel="1" x14ac:dyDescent="0.45">
      <c r="B88" s="134" t="s">
        <v>212</v>
      </c>
      <c r="C88" s="135"/>
      <c r="D88" s="147">
        <v>0.20132453825503357</v>
      </c>
      <c r="E88" s="135" t="s">
        <v>194</v>
      </c>
      <c r="F88" s="135"/>
      <c r="G88" s="135"/>
      <c r="H88" s="135"/>
      <c r="I88" s="135" t="s">
        <v>213</v>
      </c>
      <c r="J88" s="1074"/>
      <c r="K88" s="1074"/>
      <c r="L88" s="1074"/>
      <c r="M88" s="1074"/>
      <c r="N88" s="1075"/>
      <c r="O88" s="449"/>
      <c r="P88" s="449"/>
      <c r="S88" s="449"/>
    </row>
    <row r="89" spans="2:19" s="94" customFormat="1" ht="16.5" outlineLevel="1" x14ac:dyDescent="0.45">
      <c r="B89" s="134" t="s">
        <v>148</v>
      </c>
      <c r="C89" s="135"/>
      <c r="D89" s="147">
        <v>0.23128402684563759</v>
      </c>
      <c r="E89" s="135" t="s">
        <v>194</v>
      </c>
      <c r="F89" s="135"/>
      <c r="G89" s="135"/>
      <c r="H89" s="135"/>
      <c r="I89" s="135" t="s">
        <v>213</v>
      </c>
      <c r="J89" s="1074"/>
      <c r="K89" s="1074"/>
      <c r="L89" s="1074"/>
      <c r="M89" s="1074"/>
      <c r="N89" s="1075"/>
      <c r="O89" s="449"/>
      <c r="P89" s="449"/>
      <c r="S89" s="449"/>
    </row>
    <row r="90" spans="2:19" s="94" customFormat="1" ht="16.5" outlineLevel="1" x14ac:dyDescent="0.45">
      <c r="B90" s="134" t="s">
        <v>214</v>
      </c>
      <c r="C90" s="135"/>
      <c r="D90" s="147">
        <v>0.23208958657718121</v>
      </c>
      <c r="E90" s="135" t="s">
        <v>194</v>
      </c>
      <c r="F90" s="135"/>
      <c r="G90" s="135"/>
      <c r="H90" s="135"/>
      <c r="I90" s="135" t="s">
        <v>213</v>
      </c>
      <c r="J90" s="1074"/>
      <c r="K90" s="1074"/>
      <c r="L90" s="1074"/>
      <c r="M90" s="1074"/>
      <c r="N90" s="1075"/>
      <c r="O90" s="449"/>
      <c r="P90" s="449"/>
      <c r="S90" s="449"/>
    </row>
    <row r="91" spans="2:19" s="94" customFormat="1" ht="16.5" outlineLevel="1" x14ac:dyDescent="0.45">
      <c r="B91" s="134" t="s">
        <v>215</v>
      </c>
      <c r="C91" s="135"/>
      <c r="D91" s="147">
        <v>0.25504278657718121</v>
      </c>
      <c r="E91" s="135" t="s">
        <v>194</v>
      </c>
      <c r="F91" s="135"/>
      <c r="G91" s="135"/>
      <c r="H91" s="135"/>
      <c r="I91" s="135" t="s">
        <v>213</v>
      </c>
      <c r="J91" s="1074"/>
      <c r="K91" s="1074"/>
      <c r="L91" s="1074"/>
      <c r="M91" s="1074"/>
      <c r="N91" s="1075"/>
      <c r="O91" s="449"/>
      <c r="P91" s="449"/>
      <c r="S91" s="449"/>
    </row>
    <row r="92" spans="2:19" s="94" customFormat="1" ht="16.5" outlineLevel="1" x14ac:dyDescent="0.45">
      <c r="B92" s="134" t="s">
        <v>216</v>
      </c>
      <c r="C92" s="135"/>
      <c r="D92" s="147">
        <v>0.87204847785234896</v>
      </c>
      <c r="E92" s="135" t="s">
        <v>194</v>
      </c>
      <c r="F92" s="135"/>
      <c r="G92" s="135"/>
      <c r="H92" s="135"/>
      <c r="I92" s="135" t="s">
        <v>213</v>
      </c>
      <c r="J92" s="1074"/>
      <c r="K92" s="1074"/>
      <c r="L92" s="1074"/>
      <c r="M92" s="1074"/>
      <c r="N92" s="1075"/>
      <c r="O92" s="449"/>
      <c r="P92" s="449"/>
      <c r="S92" s="449"/>
    </row>
    <row r="93" spans="2:19" s="94" customFormat="1" ht="16.5" outlineLevel="1" x14ac:dyDescent="0.45">
      <c r="B93" s="134" t="s">
        <v>217</v>
      </c>
      <c r="C93" s="135"/>
      <c r="D93" s="147">
        <v>1.020978477852349</v>
      </c>
      <c r="E93" s="135" t="s">
        <v>194</v>
      </c>
      <c r="F93" s="135"/>
      <c r="G93" s="135"/>
      <c r="H93" s="135"/>
      <c r="I93" s="135" t="s">
        <v>213</v>
      </c>
      <c r="J93" s="1074"/>
      <c r="K93" s="1074"/>
      <c r="L93" s="1074"/>
      <c r="M93" s="1074"/>
      <c r="N93" s="1075"/>
      <c r="O93" s="449"/>
      <c r="P93" s="449"/>
      <c r="S93" s="449"/>
    </row>
    <row r="94" spans="2:19" s="256" customFormat="1" outlineLevel="1" x14ac:dyDescent="0.35">
      <c r="B94" s="198" t="s">
        <v>83</v>
      </c>
      <c r="C94" s="326"/>
      <c r="D94" s="329"/>
      <c r="E94" s="258"/>
      <c r="F94" s="258"/>
      <c r="G94" s="258"/>
      <c r="H94" s="258"/>
      <c r="I94" s="258"/>
      <c r="J94" s="1076"/>
      <c r="K94" s="1076"/>
      <c r="L94" s="1076"/>
      <c r="M94" s="1076"/>
      <c r="N94" s="1077"/>
      <c r="O94" s="456"/>
      <c r="P94" s="456"/>
      <c r="S94" s="456"/>
    </row>
    <row r="95" spans="2:19" s="94" customFormat="1" outlineLevel="1" x14ac:dyDescent="0.35">
      <c r="B95" s="398" t="s">
        <v>154</v>
      </c>
      <c r="C95" s="135"/>
      <c r="D95" s="147">
        <v>0.434</v>
      </c>
      <c r="E95" s="135" t="s">
        <v>5704</v>
      </c>
      <c r="F95" s="135"/>
      <c r="G95" s="135"/>
      <c r="H95" s="135"/>
      <c r="I95" s="135" t="s">
        <v>5705</v>
      </c>
      <c r="J95" s="1070" t="s">
        <v>220</v>
      </c>
      <c r="K95" s="1070"/>
      <c r="L95" s="137"/>
      <c r="M95" s="137"/>
      <c r="N95" s="149"/>
    </row>
    <row r="96" spans="2:19" s="94" customFormat="1" outlineLevel="1" x14ac:dyDescent="0.35">
      <c r="B96" s="398" t="s">
        <v>3527</v>
      </c>
      <c r="C96" s="135"/>
      <c r="D96" s="147">
        <v>4.8500000000000003E-4</v>
      </c>
      <c r="E96" s="135" t="s">
        <v>5704</v>
      </c>
      <c r="F96" s="135"/>
      <c r="G96" s="135"/>
      <c r="H96" s="135"/>
      <c r="I96" s="135" t="s">
        <v>223</v>
      </c>
      <c r="J96" s="1070" t="s">
        <v>224</v>
      </c>
      <c r="K96" s="1070"/>
      <c r="L96" s="137"/>
      <c r="M96" s="137"/>
      <c r="N96" s="149"/>
    </row>
    <row r="97" spans="1:14" s="94" customFormat="1" outlineLevel="1" x14ac:dyDescent="0.35">
      <c r="B97" s="398" t="s">
        <v>5706</v>
      </c>
      <c r="C97" s="135"/>
      <c r="D97" s="147">
        <v>0.25260899999999997</v>
      </c>
      <c r="E97" s="135" t="s">
        <v>5704</v>
      </c>
      <c r="F97" s="135"/>
      <c r="G97" s="135"/>
      <c r="H97" s="135"/>
      <c r="I97" s="135" t="s">
        <v>226</v>
      </c>
      <c r="J97" s="1070" t="s">
        <v>227</v>
      </c>
      <c r="K97" s="1070"/>
      <c r="L97" s="264"/>
      <c r="M97" s="264"/>
      <c r="N97" s="380"/>
    </row>
    <row r="98" spans="1:14" s="256" customFormat="1" ht="15" outlineLevel="1" thickBot="1" x14ac:dyDescent="0.4">
      <c r="B98" s="198" t="s">
        <v>228</v>
      </c>
      <c r="C98" s="258"/>
      <c r="D98" s="329"/>
      <c r="E98" s="258"/>
      <c r="F98" s="258"/>
      <c r="G98" s="258"/>
      <c r="H98" s="258"/>
      <c r="I98" s="258"/>
      <c r="J98" s="1076"/>
      <c r="K98" s="1076"/>
      <c r="L98" s="1076"/>
      <c r="M98" s="1076"/>
      <c r="N98" s="1077"/>
    </row>
    <row r="99" spans="1:14" s="94" customFormat="1" outlineLevel="1" x14ac:dyDescent="0.35">
      <c r="B99" s="556" t="s">
        <v>229</v>
      </c>
      <c r="C99" s="135"/>
      <c r="D99" s="136">
        <v>1886</v>
      </c>
      <c r="E99" s="135" t="s">
        <v>5702</v>
      </c>
      <c r="F99" s="135"/>
      <c r="G99" s="135"/>
      <c r="H99" s="135"/>
      <c r="I99" s="135" t="s">
        <v>230</v>
      </c>
      <c r="J99" s="1074"/>
      <c r="K99" s="1074"/>
      <c r="L99" s="1074"/>
      <c r="M99" s="1074"/>
      <c r="N99" s="1075"/>
    </row>
    <row r="100" spans="1:14" s="94" customFormat="1" outlineLevel="1" x14ac:dyDescent="0.35">
      <c r="B100" s="134" t="s">
        <v>150</v>
      </c>
      <c r="C100" s="135"/>
      <c r="D100" s="136">
        <v>1533</v>
      </c>
      <c r="E100" s="135" t="s">
        <v>5702</v>
      </c>
      <c r="F100" s="135"/>
      <c r="G100" s="135"/>
      <c r="H100" s="135"/>
      <c r="I100" s="135" t="s">
        <v>230</v>
      </c>
      <c r="J100" s="1074"/>
      <c r="K100" s="1074"/>
      <c r="L100" s="1074"/>
      <c r="M100" s="1074"/>
      <c r="N100" s="1075"/>
    </row>
    <row r="101" spans="1:14" s="94" customFormat="1" outlineLevel="1" x14ac:dyDescent="0.35">
      <c r="B101" s="134" t="s">
        <v>231</v>
      </c>
      <c r="C101" s="135"/>
      <c r="D101" s="136">
        <v>4025</v>
      </c>
      <c r="E101" s="135" t="s">
        <v>5702</v>
      </c>
      <c r="F101" s="135"/>
      <c r="G101" s="135"/>
      <c r="H101" s="135"/>
      <c r="I101" s="135" t="s">
        <v>230</v>
      </c>
      <c r="J101" s="1074"/>
      <c r="K101" s="1074"/>
      <c r="L101" s="1074"/>
      <c r="M101" s="1074"/>
      <c r="N101" s="1075"/>
    </row>
    <row r="102" spans="1:14" s="94" customFormat="1" outlineLevel="1" x14ac:dyDescent="0.35">
      <c r="B102" s="134" t="s">
        <v>232</v>
      </c>
      <c r="C102" s="135"/>
      <c r="D102" s="136">
        <v>2177</v>
      </c>
      <c r="E102" s="135" t="s">
        <v>5702</v>
      </c>
      <c r="F102" s="135"/>
      <c r="G102" s="135"/>
      <c r="H102" s="135"/>
      <c r="I102" s="135" t="s">
        <v>230</v>
      </c>
      <c r="J102" s="1074"/>
      <c r="K102" s="1074"/>
      <c r="L102" s="1074"/>
      <c r="M102" s="1074"/>
      <c r="N102" s="1075"/>
    </row>
    <row r="103" spans="1:14" s="94" customFormat="1" outlineLevel="1" x14ac:dyDescent="0.35">
      <c r="B103" s="134" t="s">
        <v>233</v>
      </c>
      <c r="C103" s="135"/>
      <c r="D103" s="136">
        <v>1774</v>
      </c>
      <c r="E103" s="135" t="s">
        <v>5702</v>
      </c>
      <c r="F103" s="135"/>
      <c r="G103" s="135"/>
      <c r="H103" s="135"/>
      <c r="I103" s="135" t="s">
        <v>230</v>
      </c>
      <c r="J103" s="1074"/>
      <c r="K103" s="1074"/>
      <c r="L103" s="1074"/>
      <c r="M103" s="1074"/>
      <c r="N103" s="1075"/>
    </row>
    <row r="104" spans="1:14" s="94" customFormat="1" outlineLevel="1" x14ac:dyDescent="0.35">
      <c r="B104" s="134" t="s">
        <v>234</v>
      </c>
      <c r="C104" s="135"/>
      <c r="D104" s="136">
        <v>1825</v>
      </c>
      <c r="E104" s="135" t="s">
        <v>5702</v>
      </c>
      <c r="F104" s="135"/>
      <c r="G104" s="135"/>
      <c r="H104" s="135"/>
      <c r="I104" s="135" t="s">
        <v>230</v>
      </c>
      <c r="J104" s="1074"/>
      <c r="K104" s="1074"/>
      <c r="L104" s="1074"/>
      <c r="M104" s="1074"/>
      <c r="N104" s="1075"/>
    </row>
    <row r="105" spans="1:14" s="94" customFormat="1" outlineLevel="1" x14ac:dyDescent="0.35">
      <c r="B105" s="134" t="s">
        <v>235</v>
      </c>
      <c r="C105" s="135"/>
      <c r="D105" s="136">
        <v>3</v>
      </c>
      <c r="E105" s="135" t="s">
        <v>5702</v>
      </c>
      <c r="F105" s="135"/>
      <c r="G105" s="135"/>
      <c r="H105" s="135"/>
      <c r="I105" s="135" t="s">
        <v>230</v>
      </c>
      <c r="J105" s="1074"/>
      <c r="K105" s="1074"/>
      <c r="L105" s="1074"/>
      <c r="M105" s="1074"/>
      <c r="N105" s="1075"/>
    </row>
    <row r="106" spans="1:14" s="94" customFormat="1" outlineLevel="1" x14ac:dyDescent="0.35">
      <c r="B106" s="134" t="s">
        <v>236</v>
      </c>
      <c r="C106" s="135"/>
      <c r="D106" s="136">
        <v>1</v>
      </c>
      <c r="E106" s="135" t="s">
        <v>5702</v>
      </c>
      <c r="F106" s="135"/>
      <c r="G106" s="135"/>
      <c r="H106" s="135"/>
      <c r="I106" s="135" t="s">
        <v>230</v>
      </c>
      <c r="J106" s="1074"/>
      <c r="K106" s="1074"/>
      <c r="L106" s="1074"/>
      <c r="M106" s="1074"/>
      <c r="N106" s="1075"/>
    </row>
    <row r="107" spans="1:14" s="94" customFormat="1" ht="15" outlineLevel="1" thickBot="1" x14ac:dyDescent="0.4">
      <c r="B107" s="141" t="s">
        <v>237</v>
      </c>
      <c r="C107" s="142"/>
      <c r="D107" s="148">
        <v>0</v>
      </c>
      <c r="E107" s="142" t="s">
        <v>5702</v>
      </c>
      <c r="F107" s="142"/>
      <c r="G107" s="142"/>
      <c r="H107" s="142"/>
      <c r="I107" s="142" t="s">
        <v>230</v>
      </c>
      <c r="J107" s="1078"/>
      <c r="K107" s="1078"/>
      <c r="L107" s="1078"/>
      <c r="M107" s="1078"/>
      <c r="N107" s="1079"/>
    </row>
    <row r="108" spans="1:14" s="94" customFormat="1" ht="21" x14ac:dyDescent="0.5">
      <c r="A108" s="92" t="s">
        <v>118</v>
      </c>
      <c r="B108" s="93" t="s">
        <v>119</v>
      </c>
    </row>
    <row r="109" spans="1:14" s="94" customFormat="1" hidden="1" outlineLevel="1" x14ac:dyDescent="0.35">
      <c r="B109" s="294" t="s">
        <v>55</v>
      </c>
      <c r="C109" s="295" t="s">
        <v>229</v>
      </c>
      <c r="D109" s="295" t="s">
        <v>154</v>
      </c>
      <c r="E109" s="295" t="s">
        <v>143</v>
      </c>
      <c r="F109" s="295" t="s">
        <v>5695</v>
      </c>
      <c r="G109" s="295" t="s">
        <v>193</v>
      </c>
      <c r="H109" s="295"/>
      <c r="I109" s="296"/>
    </row>
    <row r="110" spans="1:14" s="94" customFormat="1" hidden="1" outlineLevel="1" x14ac:dyDescent="0.35">
      <c r="B110" s="134" t="s">
        <v>62</v>
      </c>
      <c r="C110" s="135" t="s">
        <v>150</v>
      </c>
      <c r="D110" s="136" t="s">
        <v>3527</v>
      </c>
      <c r="E110" s="135" t="s">
        <v>186</v>
      </c>
      <c r="F110" s="135" t="s">
        <v>5701</v>
      </c>
      <c r="G110" s="135" t="s">
        <v>196</v>
      </c>
      <c r="H110" s="135"/>
      <c r="I110" s="251"/>
    </row>
    <row r="111" spans="1:14" s="94" customFormat="1" hidden="1" outlineLevel="1" x14ac:dyDescent="0.35">
      <c r="B111" s="134" t="s">
        <v>64</v>
      </c>
      <c r="C111" s="135" t="s">
        <v>231</v>
      </c>
      <c r="D111" s="136" t="s">
        <v>5706</v>
      </c>
      <c r="E111" s="135" t="s">
        <v>187</v>
      </c>
      <c r="F111" s="135"/>
      <c r="G111" s="135" t="s">
        <v>197</v>
      </c>
      <c r="H111" s="135"/>
      <c r="I111" s="251"/>
    </row>
    <row r="112" spans="1:14" s="94" customFormat="1" hidden="1" outlineLevel="1" x14ac:dyDescent="0.35">
      <c r="B112" s="134" t="s">
        <v>169</v>
      </c>
      <c r="C112" s="135" t="s">
        <v>232</v>
      </c>
      <c r="D112" s="135"/>
      <c r="E112" s="135" t="s">
        <v>188</v>
      </c>
      <c r="F112" s="135"/>
      <c r="G112" s="135" t="s">
        <v>198</v>
      </c>
      <c r="H112" s="135"/>
      <c r="I112" s="251"/>
    </row>
    <row r="113" spans="2:9" s="94" customFormat="1" hidden="1" outlineLevel="1" x14ac:dyDescent="0.35">
      <c r="B113" s="134" t="s">
        <v>141</v>
      </c>
      <c r="C113" s="135" t="s">
        <v>233</v>
      </c>
      <c r="D113" s="135"/>
      <c r="E113" s="135" t="s">
        <v>144</v>
      </c>
      <c r="F113" s="135"/>
      <c r="G113" s="135" t="s">
        <v>199</v>
      </c>
      <c r="H113" s="135"/>
      <c r="I113" s="251"/>
    </row>
    <row r="114" spans="2:9" s="94" customFormat="1" hidden="1" outlineLevel="1" x14ac:dyDescent="0.35">
      <c r="B114" s="134" t="s">
        <v>140</v>
      </c>
      <c r="C114" s="135" t="s">
        <v>234</v>
      </c>
      <c r="D114" s="135"/>
      <c r="E114" s="135" t="s">
        <v>189</v>
      </c>
      <c r="F114" s="135"/>
      <c r="G114" s="135" t="s">
        <v>200</v>
      </c>
      <c r="H114" s="135"/>
      <c r="I114" s="251"/>
    </row>
    <row r="115" spans="2:9" s="94" customFormat="1" hidden="1" outlineLevel="1" x14ac:dyDescent="0.35">
      <c r="B115" s="134" t="s">
        <v>3536</v>
      </c>
      <c r="C115" s="135" t="s">
        <v>235</v>
      </c>
      <c r="D115" s="135"/>
      <c r="E115" s="135" t="s">
        <v>190</v>
      </c>
      <c r="F115" s="135"/>
      <c r="G115" s="135" t="s">
        <v>201</v>
      </c>
      <c r="H115" s="135"/>
      <c r="I115" s="251"/>
    </row>
    <row r="116" spans="2:9" s="94" customFormat="1" hidden="1" outlineLevel="1" x14ac:dyDescent="0.35">
      <c r="B116" s="134" t="s">
        <v>181</v>
      </c>
      <c r="C116" s="135" t="s">
        <v>236</v>
      </c>
      <c r="D116" s="135"/>
      <c r="E116" s="135" t="s">
        <v>191</v>
      </c>
      <c r="F116" s="135"/>
      <c r="G116" s="135" t="s">
        <v>146</v>
      </c>
      <c r="H116" s="135"/>
      <c r="I116" s="251"/>
    </row>
    <row r="117" spans="2:9" s="94" customFormat="1" hidden="1" outlineLevel="1" x14ac:dyDescent="0.35">
      <c r="B117" s="134" t="s">
        <v>183</v>
      </c>
      <c r="C117" s="135" t="s">
        <v>237</v>
      </c>
      <c r="D117" s="135"/>
      <c r="E117" s="135"/>
      <c r="F117" s="135"/>
      <c r="G117" s="135" t="s">
        <v>202</v>
      </c>
      <c r="H117" s="135"/>
      <c r="I117" s="251"/>
    </row>
    <row r="118" spans="2:9" s="94" customFormat="1" hidden="1" outlineLevel="1" x14ac:dyDescent="0.35">
      <c r="B118" s="134"/>
      <c r="C118" s="135"/>
      <c r="D118" s="135"/>
      <c r="E118" s="135"/>
      <c r="F118" s="135"/>
      <c r="G118" s="135" t="s">
        <v>203</v>
      </c>
      <c r="H118" s="135"/>
      <c r="I118" s="251"/>
    </row>
    <row r="119" spans="2:9" s="94" customFormat="1" hidden="1" outlineLevel="1" x14ac:dyDescent="0.35">
      <c r="B119" s="134"/>
      <c r="C119" s="135"/>
      <c r="D119" s="135"/>
      <c r="E119" s="135"/>
      <c r="F119" s="135"/>
      <c r="G119" s="135" t="s">
        <v>204</v>
      </c>
      <c r="H119" s="135"/>
      <c r="I119" s="251"/>
    </row>
    <row r="120" spans="2:9" s="94" customFormat="1" hidden="1" outlineLevel="1" x14ac:dyDescent="0.35">
      <c r="B120" s="134"/>
      <c r="C120" s="135"/>
      <c r="D120" s="135"/>
      <c r="E120" s="135"/>
      <c r="F120" s="135"/>
      <c r="G120" s="135" t="s">
        <v>205</v>
      </c>
      <c r="H120" s="135"/>
      <c r="I120" s="251"/>
    </row>
    <row r="121" spans="2:9" s="94" customFormat="1" hidden="1" outlineLevel="1" x14ac:dyDescent="0.35">
      <c r="B121" s="134"/>
      <c r="C121" s="135"/>
      <c r="D121" s="135"/>
      <c r="E121" s="135"/>
      <c r="F121" s="135"/>
      <c r="G121" s="135" t="s">
        <v>206</v>
      </c>
      <c r="H121" s="135"/>
      <c r="I121" s="251"/>
    </row>
    <row r="122" spans="2:9" s="94" customFormat="1" hidden="1" outlineLevel="1" x14ac:dyDescent="0.35">
      <c r="B122" s="134"/>
      <c r="C122" s="135"/>
      <c r="D122" s="135"/>
      <c r="E122" s="135"/>
      <c r="F122" s="135"/>
      <c r="G122" s="135" t="s">
        <v>207</v>
      </c>
      <c r="H122" s="135"/>
      <c r="I122" s="251"/>
    </row>
    <row r="123" spans="2:9" s="94" customFormat="1" hidden="1" outlineLevel="1" x14ac:dyDescent="0.35">
      <c r="B123" s="134"/>
      <c r="C123" s="135"/>
      <c r="D123" s="135"/>
      <c r="E123" s="135"/>
      <c r="F123" s="135"/>
      <c r="G123" s="135" t="s">
        <v>208</v>
      </c>
      <c r="H123" s="135"/>
      <c r="I123" s="251"/>
    </row>
    <row r="124" spans="2:9" s="94" customFormat="1" hidden="1" outlineLevel="1" x14ac:dyDescent="0.35">
      <c r="B124" s="134"/>
      <c r="C124" s="135"/>
      <c r="D124" s="135"/>
      <c r="E124" s="135"/>
      <c r="F124" s="135"/>
      <c r="G124" s="135" t="s">
        <v>212</v>
      </c>
      <c r="H124" s="135"/>
      <c r="I124" s="251"/>
    </row>
    <row r="125" spans="2:9" s="94" customFormat="1" hidden="1" outlineLevel="1" x14ac:dyDescent="0.35">
      <c r="B125" s="134"/>
      <c r="C125" s="135"/>
      <c r="D125" s="135"/>
      <c r="E125" s="135"/>
      <c r="F125" s="135"/>
      <c r="G125" s="135" t="s">
        <v>148</v>
      </c>
      <c r="H125" s="135"/>
      <c r="I125" s="251"/>
    </row>
    <row r="126" spans="2:9" s="94" customFormat="1" hidden="1" outlineLevel="1" x14ac:dyDescent="0.35">
      <c r="B126" s="134"/>
      <c r="C126" s="135"/>
      <c r="D126" s="135"/>
      <c r="E126" s="135"/>
      <c r="F126" s="135"/>
      <c r="G126" s="135" t="s">
        <v>214</v>
      </c>
      <c r="H126" s="135"/>
      <c r="I126" s="251"/>
    </row>
    <row r="127" spans="2:9" s="94" customFormat="1" hidden="1" outlineLevel="1" x14ac:dyDescent="0.35">
      <c r="B127" s="134"/>
      <c r="C127" s="135"/>
      <c r="D127" s="135"/>
      <c r="E127" s="135"/>
      <c r="F127" s="135"/>
      <c r="G127" s="135" t="s">
        <v>215</v>
      </c>
      <c r="H127" s="135"/>
      <c r="I127" s="251"/>
    </row>
    <row r="128" spans="2:9" s="94" customFormat="1" hidden="1" outlineLevel="1" x14ac:dyDescent="0.35">
      <c r="B128" s="134"/>
      <c r="C128" s="135"/>
      <c r="D128" s="135"/>
      <c r="E128" s="135"/>
      <c r="F128" s="135"/>
      <c r="G128" s="135" t="s">
        <v>216</v>
      </c>
      <c r="H128" s="135"/>
      <c r="I128" s="251"/>
    </row>
    <row r="129" spans="1:9" s="94" customFormat="1" ht="15" hidden="1" outlineLevel="1" thickBot="1" x14ac:dyDescent="0.4">
      <c r="B129" s="141"/>
      <c r="C129" s="142"/>
      <c r="D129" s="142"/>
      <c r="E129" s="142"/>
      <c r="F129" s="142"/>
      <c r="G129" s="142" t="s">
        <v>217</v>
      </c>
      <c r="H129" s="142"/>
      <c r="I129" s="252"/>
    </row>
    <row r="130" spans="1:9" ht="21" collapsed="1" x14ac:dyDescent="0.5">
      <c r="A130" s="92" t="s">
        <v>118</v>
      </c>
      <c r="B130" s="93" t="s">
        <v>274</v>
      </c>
      <c r="C130" s="94"/>
    </row>
    <row r="131" spans="1:9" ht="21.5" hidden="1" outlineLevel="1" thickBot="1" x14ac:dyDescent="0.55000000000000004">
      <c r="A131" s="7"/>
      <c r="B131" s="9"/>
    </row>
    <row r="132" spans="1:9" hidden="1" outlineLevel="1" x14ac:dyDescent="0.35">
      <c r="A132" s="7"/>
      <c r="B132" s="561" t="s">
        <v>5701</v>
      </c>
      <c r="C132" s="117" t="s">
        <v>5695</v>
      </c>
    </row>
    <row r="133" spans="1:9" hidden="1" outlineLevel="1" x14ac:dyDescent="0.35">
      <c r="A133" s="7"/>
      <c r="B133" s="304" t="s">
        <v>193</v>
      </c>
      <c r="C133" s="560" t="s">
        <v>143</v>
      </c>
    </row>
    <row r="134" spans="1:9" hidden="1" outlineLevel="1" x14ac:dyDescent="0.35">
      <c r="A134" s="7"/>
      <c r="B134" s="304" t="s">
        <v>196</v>
      </c>
      <c r="C134" s="560" t="s">
        <v>186</v>
      </c>
    </row>
    <row r="135" spans="1:9" hidden="1" outlineLevel="1" x14ac:dyDescent="0.35">
      <c r="A135" s="7"/>
      <c r="B135" s="304" t="s">
        <v>197</v>
      </c>
      <c r="C135" s="560" t="s">
        <v>187</v>
      </c>
    </row>
    <row r="136" spans="1:9" hidden="1" outlineLevel="1" x14ac:dyDescent="0.35">
      <c r="A136" s="7"/>
      <c r="B136" s="304" t="s">
        <v>198</v>
      </c>
      <c r="C136" s="560" t="s">
        <v>188</v>
      </c>
    </row>
    <row r="137" spans="1:9" hidden="1" outlineLevel="1" x14ac:dyDescent="0.35">
      <c r="A137" s="7"/>
      <c r="B137" s="304" t="s">
        <v>199</v>
      </c>
      <c r="C137" s="560" t="s">
        <v>144</v>
      </c>
    </row>
    <row r="138" spans="1:9" hidden="1" outlineLevel="1" x14ac:dyDescent="0.35">
      <c r="A138" s="7"/>
      <c r="B138" s="304" t="s">
        <v>200</v>
      </c>
      <c r="C138" s="560" t="s">
        <v>189</v>
      </c>
    </row>
    <row r="139" spans="1:9" hidden="1" outlineLevel="1" x14ac:dyDescent="0.35">
      <c r="A139" s="7"/>
      <c r="B139" s="304" t="s">
        <v>201</v>
      </c>
      <c r="C139" s="560" t="s">
        <v>190</v>
      </c>
    </row>
    <row r="140" spans="1:9" hidden="1" outlineLevel="1" x14ac:dyDescent="0.35">
      <c r="A140" s="7"/>
      <c r="B140" s="304" t="s">
        <v>146</v>
      </c>
      <c r="C140" s="560" t="s">
        <v>191</v>
      </c>
    </row>
    <row r="141" spans="1:9" hidden="1" outlineLevel="1" x14ac:dyDescent="0.35">
      <c r="A141" s="7"/>
      <c r="B141" s="304" t="s">
        <v>202</v>
      </c>
      <c r="C141" s="178"/>
    </row>
    <row r="142" spans="1:9" hidden="1" outlineLevel="1" x14ac:dyDescent="0.35">
      <c r="A142" s="7"/>
      <c r="B142" s="304" t="s">
        <v>203</v>
      </c>
      <c r="C142" s="178"/>
    </row>
    <row r="143" spans="1:9" hidden="1" outlineLevel="1" x14ac:dyDescent="0.35">
      <c r="A143" s="7"/>
      <c r="B143" s="304" t="s">
        <v>204</v>
      </c>
      <c r="C143" s="178"/>
    </row>
    <row r="144" spans="1:9" hidden="1" outlineLevel="1" x14ac:dyDescent="0.35">
      <c r="A144" s="7"/>
      <c r="B144" s="304" t="s">
        <v>205</v>
      </c>
      <c r="C144" s="178"/>
    </row>
    <row r="145" spans="1:3" hidden="1" outlineLevel="1" x14ac:dyDescent="0.35">
      <c r="A145" s="7"/>
      <c r="B145" s="304" t="s">
        <v>206</v>
      </c>
      <c r="C145" s="178"/>
    </row>
    <row r="146" spans="1:3" hidden="1" outlineLevel="1" x14ac:dyDescent="0.35">
      <c r="A146" s="7"/>
      <c r="B146" s="304" t="s">
        <v>207</v>
      </c>
      <c r="C146" s="178"/>
    </row>
    <row r="147" spans="1:3" hidden="1" outlineLevel="1" x14ac:dyDescent="0.35">
      <c r="A147" s="7"/>
      <c r="B147" s="304" t="s">
        <v>208</v>
      </c>
      <c r="C147" s="178"/>
    </row>
    <row r="148" spans="1:3" hidden="1" outlineLevel="1" x14ac:dyDescent="0.35">
      <c r="A148" s="7"/>
      <c r="B148" s="304" t="s">
        <v>212</v>
      </c>
      <c r="C148" s="178"/>
    </row>
    <row r="149" spans="1:3" hidden="1" outlineLevel="1" x14ac:dyDescent="0.35">
      <c r="A149" s="7"/>
      <c r="B149" s="304" t="s">
        <v>148</v>
      </c>
      <c r="C149" s="178"/>
    </row>
    <row r="150" spans="1:3" hidden="1" outlineLevel="1" x14ac:dyDescent="0.35">
      <c r="A150" s="7"/>
      <c r="B150" s="304" t="s">
        <v>214</v>
      </c>
      <c r="C150" s="178"/>
    </row>
    <row r="151" spans="1:3" hidden="1" outlineLevel="1" x14ac:dyDescent="0.35">
      <c r="A151" s="7"/>
      <c r="B151" s="304" t="s">
        <v>215</v>
      </c>
      <c r="C151" s="178"/>
    </row>
    <row r="152" spans="1:3" hidden="1" outlineLevel="1" x14ac:dyDescent="0.35">
      <c r="A152" s="7"/>
      <c r="B152" s="304" t="s">
        <v>216</v>
      </c>
      <c r="C152" s="178"/>
    </row>
    <row r="153" spans="1:3" ht="15" hidden="1" outlineLevel="1" thickBot="1" x14ac:dyDescent="0.4">
      <c r="A153" s="7"/>
      <c r="B153" s="559" t="s">
        <v>217</v>
      </c>
      <c r="C153" s="175"/>
    </row>
    <row r="154" spans="1:3" collapsed="1" x14ac:dyDescent="0.35"/>
  </sheetData>
  <mergeCells count="92">
    <mergeCell ref="C41:E41"/>
    <mergeCell ref="G41:I41"/>
    <mergeCell ref="K41:M41"/>
    <mergeCell ref="C26:E26"/>
    <mergeCell ref="G26:I26"/>
    <mergeCell ref="K26:M26"/>
    <mergeCell ref="C33:E33"/>
    <mergeCell ref="G33:I33"/>
    <mergeCell ref="K33:M33"/>
    <mergeCell ref="C35:D35"/>
    <mergeCell ref="C36:D36"/>
    <mergeCell ref="C37:D37"/>
    <mergeCell ref="G35:H35"/>
    <mergeCell ref="G36:H36"/>
    <mergeCell ref="G37:H37"/>
    <mergeCell ref="K37:L37"/>
    <mergeCell ref="C43:D43"/>
    <mergeCell ref="C44:D44"/>
    <mergeCell ref="G43:H43"/>
    <mergeCell ref="G44:H44"/>
    <mergeCell ref="K43:L43"/>
    <mergeCell ref="K44:L44"/>
    <mergeCell ref="C20:E20"/>
    <mergeCell ref="G20:I20"/>
    <mergeCell ref="K20:M20"/>
    <mergeCell ref="C21:E21"/>
    <mergeCell ref="G21:I21"/>
    <mergeCell ref="K21:M21"/>
    <mergeCell ref="I19:J19"/>
    <mergeCell ref="K35:L35"/>
    <mergeCell ref="K36:L36"/>
    <mergeCell ref="J66:N66"/>
    <mergeCell ref="J67:N67"/>
    <mergeCell ref="J62:N62"/>
    <mergeCell ref="J63:N63"/>
    <mergeCell ref="J64:N64"/>
    <mergeCell ref="J65:N65"/>
    <mergeCell ref="J60:N60"/>
    <mergeCell ref="J61:N61"/>
    <mergeCell ref="J49:N49"/>
    <mergeCell ref="J50:N50"/>
    <mergeCell ref="J68:N68"/>
    <mergeCell ref="J69:N69"/>
    <mergeCell ref="J70:N70"/>
    <mergeCell ref="J71:N71"/>
    <mergeCell ref="J72:N72"/>
    <mergeCell ref="J73:N73"/>
    <mergeCell ref="J74:N74"/>
    <mergeCell ref="J75:N75"/>
    <mergeCell ref="J76:N76"/>
    <mergeCell ref="J77:N77"/>
    <mergeCell ref="J78:N78"/>
    <mergeCell ref="J79:N79"/>
    <mergeCell ref="J80:N80"/>
    <mergeCell ref="J81:N81"/>
    <mergeCell ref="J82:N82"/>
    <mergeCell ref="J83:N83"/>
    <mergeCell ref="J84:N84"/>
    <mergeCell ref="J85:N85"/>
    <mergeCell ref="J91:N91"/>
    <mergeCell ref="J92:N92"/>
    <mergeCell ref="J93:N93"/>
    <mergeCell ref="J94:N94"/>
    <mergeCell ref="J86:N86"/>
    <mergeCell ref="J87:N87"/>
    <mergeCell ref="J88:N88"/>
    <mergeCell ref="J89:N89"/>
    <mergeCell ref="J90:N90"/>
    <mergeCell ref="J105:N105"/>
    <mergeCell ref="J106:N106"/>
    <mergeCell ref="J99:N99"/>
    <mergeCell ref="J100:N100"/>
    <mergeCell ref="J101:N101"/>
    <mergeCell ref="J102:N102"/>
    <mergeCell ref="J103:N103"/>
    <mergeCell ref="J104:N104"/>
    <mergeCell ref="J107:N107"/>
    <mergeCell ref="O5:P5"/>
    <mergeCell ref="O6:P6"/>
    <mergeCell ref="J51:K51"/>
    <mergeCell ref="J52:K52"/>
    <mergeCell ref="J53:K53"/>
    <mergeCell ref="J54:K54"/>
    <mergeCell ref="J55:K55"/>
    <mergeCell ref="J56:K56"/>
    <mergeCell ref="J57:K57"/>
    <mergeCell ref="J58:K58"/>
    <mergeCell ref="J59:K59"/>
    <mergeCell ref="J95:K95"/>
    <mergeCell ref="J96:K96"/>
    <mergeCell ref="J97:K97"/>
    <mergeCell ref="J98:N98"/>
  </mergeCells>
  <dataValidations count="6">
    <dataValidation allowBlank="1" showInputMessage="1" showErrorMessage="1" sqref="K42" xr:uid="{336B4474-B276-4108-996C-2F7CCC7DB8CF}"/>
    <dataValidation type="list" allowBlank="1" showInputMessage="1" showErrorMessage="1" sqref="E43 I43 M43" xr:uid="{61A3B3AC-7769-48AA-BF43-D45BB7A71FC8}">
      <formula1>$G$109:$G$129</formula1>
    </dataValidation>
    <dataValidation type="list" allowBlank="1" showInputMessage="1" showErrorMessage="1" sqref="G25 C25 K25" xr:uid="{041E6AB8-00FC-4C2C-9031-C2586409089F}">
      <formula1>$C$109:$C$117</formula1>
    </dataValidation>
    <dataValidation type="list" allowBlank="1" showInputMessage="1" showErrorMessage="1" sqref="C28:C29 G28:G29 K28:K29" xr:uid="{28DA1077-45C2-4CB0-B3D0-4BDD50E2BE1D}">
      <formula1>$D$109:$D$111</formula1>
    </dataValidation>
    <dataValidation type="list" allowBlank="1" showInputMessage="1" showErrorMessage="1" sqref="I35 M35 E35" xr:uid="{DC466267-ADEA-450E-B0A5-A609D5520D3E}">
      <formula1>$E$109:$E$116</formula1>
    </dataValidation>
    <dataValidation type="list" allowBlank="1" showInputMessage="1" showErrorMessage="1" sqref="K23 C23 G23" xr:uid="{9C54D960-1E56-4C18-8304-15BC1B4FFA58}">
      <formula1>$B$109:$B$117</formula1>
    </dataValidation>
  </dataValidations>
  <pageMargins left="0.7" right="0.7" top="0.78740157499999996" bottom="0.78740157499999996" header="0.3" footer="0.3"/>
  <pageSetup paperSize="9" orientation="landscape" r:id="rId1"/>
  <drawing r:id="rId2"/>
  <tableParts count="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EF65-5B3F-44FE-8F8F-4969D87F4228}">
  <sheetPr>
    <tabColor rgb="FF006582"/>
    <pageSetUpPr autoPageBreaks="0"/>
  </sheetPr>
  <dimension ref="A1:P20"/>
  <sheetViews>
    <sheetView topLeftCell="A11" zoomScaleNormal="100" workbookViewId="0">
      <selection activeCell="B5" sqref="B5"/>
    </sheetView>
  </sheetViews>
  <sheetFormatPr baseColWidth="10" defaultColWidth="10.7265625" defaultRowHeight="14.5" outlineLevelRow="1" x14ac:dyDescent="0.35"/>
  <cols>
    <col min="1" max="1" width="12.453125" style="1" customWidth="1"/>
    <col min="2" max="2" width="36.81640625" style="1" customWidth="1"/>
    <col min="3" max="6" width="16.81640625" style="1" customWidth="1"/>
    <col min="7" max="15" width="21.54296875" style="1" customWidth="1"/>
    <col min="16" max="18" width="16.7265625" style="1" bestFit="1" customWidth="1"/>
    <col min="19" max="16384" width="10.7265625" style="1"/>
  </cols>
  <sheetData>
    <row r="1" spans="1:16" ht="16" customHeight="1" x14ac:dyDescent="0.35"/>
    <row r="2" spans="1:16" ht="16" customHeight="1" thickBot="1" x14ac:dyDescent="0.4"/>
    <row r="3" spans="1:16" s="366" customFormat="1" ht="106" customHeight="1" x14ac:dyDescent="0.35">
      <c r="B3" s="127" t="s">
        <v>6062</v>
      </c>
      <c r="C3" s="374"/>
      <c r="D3" s="374"/>
      <c r="E3" s="374"/>
      <c r="F3" s="384"/>
      <c r="G3" s="367"/>
    </row>
    <row r="4" spans="1:16" ht="5.25" customHeight="1" x14ac:dyDescent="0.65">
      <c r="B4" s="290"/>
      <c r="C4" s="168"/>
      <c r="D4" s="168"/>
      <c r="E4" s="168"/>
      <c r="F4" s="169"/>
      <c r="G4" s="5"/>
    </row>
    <row r="5" spans="1:16" ht="20.149999999999999" customHeight="1" x14ac:dyDescent="0.55000000000000004">
      <c r="B5" s="235" t="s">
        <v>5727</v>
      </c>
      <c r="C5" s="260"/>
      <c r="D5" s="260"/>
      <c r="E5" s="260"/>
      <c r="F5" s="261"/>
      <c r="G5" s="12"/>
      <c r="H5" s="1095"/>
      <c r="I5" s="1095"/>
      <c r="J5" s="1095"/>
      <c r="K5" s="1095"/>
    </row>
    <row r="6" spans="1:16" ht="16.149999999999999" customHeight="1" outlineLevel="1" x14ac:dyDescent="0.35">
      <c r="B6" s="134"/>
      <c r="C6" s="379"/>
      <c r="D6" s="379"/>
      <c r="E6" s="135"/>
      <c r="F6" s="380"/>
      <c r="H6" s="1096"/>
      <c r="I6" s="1096"/>
      <c r="J6" s="1096"/>
      <c r="K6" s="1096"/>
      <c r="P6" s="4"/>
    </row>
    <row r="7" spans="1:16" ht="16.149999999999999" customHeight="1" outlineLevel="1" x14ac:dyDescent="0.5">
      <c r="B7" s="385" t="s">
        <v>124</v>
      </c>
      <c r="C7" s="263" t="s">
        <v>5675</v>
      </c>
      <c r="D7" s="386"/>
      <c r="E7" s="386"/>
      <c r="F7" s="251"/>
      <c r="H7" s="1096"/>
      <c r="I7" s="1096"/>
      <c r="J7" s="1096"/>
      <c r="K7" s="1096"/>
    </row>
    <row r="8" spans="1:16" ht="16.149999999999999" customHeight="1" outlineLevel="1" x14ac:dyDescent="0.35">
      <c r="B8" s="385"/>
      <c r="C8" s="263" t="s">
        <v>6063</v>
      </c>
      <c r="D8" s="135"/>
      <c r="E8" s="135"/>
      <c r="F8" s="251"/>
      <c r="H8" s="1096"/>
      <c r="I8" s="1096"/>
      <c r="J8" s="1096"/>
      <c r="K8" s="1096"/>
    </row>
    <row r="9" spans="1:16" ht="16.149999999999999" customHeight="1" outlineLevel="1" x14ac:dyDescent="0.35">
      <c r="B9" s="385" t="s">
        <v>126</v>
      </c>
      <c r="C9" s="263" t="s">
        <v>6064</v>
      </c>
      <c r="D9" s="135"/>
      <c r="E9" s="135"/>
      <c r="F9" s="251"/>
      <c r="H9" s="1096"/>
      <c r="I9" s="1096"/>
      <c r="J9" s="1096"/>
      <c r="K9" s="1096"/>
    </row>
    <row r="10" spans="1:16" ht="16.149999999999999" customHeight="1" outlineLevel="1" x14ac:dyDescent="0.35">
      <c r="B10" s="262"/>
      <c r="C10" s="263"/>
      <c r="D10" s="135"/>
      <c r="E10" s="135"/>
      <c r="F10" s="251"/>
      <c r="H10" s="1096"/>
      <c r="I10" s="1096"/>
      <c r="J10" s="1096"/>
      <c r="K10" s="1096"/>
    </row>
    <row r="11" spans="1:16" ht="32.65" customHeight="1" outlineLevel="1" x14ac:dyDescent="0.35">
      <c r="B11" s="134"/>
      <c r="C11" s="135"/>
      <c r="D11" s="135"/>
      <c r="E11" s="135"/>
      <c r="F11" s="251"/>
    </row>
    <row r="12" spans="1:16" ht="32.65" customHeight="1" thickBot="1" x14ac:dyDescent="0.9">
      <c r="B12" s="141"/>
      <c r="C12" s="382"/>
      <c r="D12" s="382"/>
      <c r="E12" s="220" t="s">
        <v>6065</v>
      </c>
      <c r="F12" s="229">
        <f>SUM(C20:F20)</f>
        <v>0</v>
      </c>
    </row>
    <row r="13" spans="1:16" ht="16.149999999999999" customHeight="1" x14ac:dyDescent="0.35"/>
    <row r="14" spans="1:16" ht="24" thickBot="1" x14ac:dyDescent="0.6">
      <c r="A14" s="7"/>
      <c r="B14" s="96" t="s">
        <v>135</v>
      </c>
    </row>
    <row r="15" spans="1:16" s="256" customFormat="1" ht="18.5" x14ac:dyDescent="0.45">
      <c r="B15" s="324"/>
      <c r="C15" s="530" t="s">
        <v>6066</v>
      </c>
      <c r="D15" s="530" t="s">
        <v>6067</v>
      </c>
      <c r="E15" s="530" t="s">
        <v>6068</v>
      </c>
      <c r="F15" s="531" t="s">
        <v>6069</v>
      </c>
      <c r="G15" s="528"/>
    </row>
    <row r="16" spans="1:16" s="94" customFormat="1" x14ac:dyDescent="0.35">
      <c r="B16" s="491" t="s">
        <v>6070</v>
      </c>
      <c r="C16" s="136"/>
      <c r="D16" s="136"/>
      <c r="E16" s="136"/>
      <c r="F16" s="532"/>
    </row>
    <row r="17" spans="2:7" s="94" customFormat="1" x14ac:dyDescent="0.35">
      <c r="B17" s="491" t="s">
        <v>6071</v>
      </c>
      <c r="C17" s="136"/>
      <c r="D17" s="136"/>
      <c r="E17" s="136"/>
      <c r="F17" s="532"/>
    </row>
    <row r="18" spans="2:7" s="94" customFormat="1" ht="16.5" x14ac:dyDescent="0.45">
      <c r="B18" s="491" t="s">
        <v>6072</v>
      </c>
      <c r="C18" s="513"/>
      <c r="D18" s="95"/>
      <c r="E18" s="95"/>
      <c r="F18" s="533"/>
    </row>
    <row r="19" spans="2:7" s="94" customFormat="1" ht="16.5" x14ac:dyDescent="0.45">
      <c r="B19" s="491" t="s">
        <v>6073</v>
      </c>
      <c r="C19" s="513"/>
      <c r="D19" s="95"/>
      <c r="E19" s="95"/>
      <c r="F19" s="533"/>
    </row>
    <row r="20" spans="2:7" s="94" customFormat="1" ht="17" thickBot="1" x14ac:dyDescent="0.5">
      <c r="B20" s="534" t="s">
        <v>6074</v>
      </c>
      <c r="C20" s="535">
        <f>SUM(C18:C19)</f>
        <v>0</v>
      </c>
      <c r="D20" s="536">
        <f>SUM(D18:D19)</f>
        <v>0</v>
      </c>
      <c r="E20" s="536">
        <f>SUM(E18:E19)</f>
        <v>0</v>
      </c>
      <c r="F20" s="537">
        <f>SUM(F18:F19)</f>
        <v>0</v>
      </c>
      <c r="G20" s="454"/>
    </row>
  </sheetData>
  <mergeCells count="6">
    <mergeCell ref="H10:K10"/>
    <mergeCell ref="H5:K5"/>
    <mergeCell ref="H6:K6"/>
    <mergeCell ref="H7:K7"/>
    <mergeCell ref="H8:K8"/>
    <mergeCell ref="H9:K9"/>
  </mergeCells>
  <phoneticPr fontId="2" type="noConversion"/>
  <pageMargins left="0.7" right="0.7" top="0.78740157499999996" bottom="0.78740157499999996" header="0.3" footer="0.3"/>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3C81-3475-46B4-B3AA-37B164F25C95}">
  <sheetPr>
    <tabColor rgb="FF006582"/>
    <pageSetUpPr autoPageBreaks="0"/>
  </sheetPr>
  <dimension ref="A1:M47"/>
  <sheetViews>
    <sheetView tabSelected="1" topLeftCell="A12" zoomScaleNormal="100" workbookViewId="0">
      <selection activeCell="B5" sqref="B5"/>
    </sheetView>
  </sheetViews>
  <sheetFormatPr baseColWidth="10" defaultColWidth="10.7265625" defaultRowHeight="14.5" outlineLevelRow="1" x14ac:dyDescent="0.35"/>
  <cols>
    <col min="1" max="1" width="12.453125" style="1" customWidth="1"/>
    <col min="2" max="7" width="18.7265625" style="1" customWidth="1"/>
    <col min="8" max="8" width="17.54296875" style="1" customWidth="1"/>
    <col min="9" max="12" width="21.54296875" style="1" customWidth="1"/>
    <col min="13" max="15" width="16.7265625" style="1" bestFit="1" customWidth="1"/>
    <col min="16" max="16384" width="10.7265625" style="1"/>
  </cols>
  <sheetData>
    <row r="1" spans="1:13" ht="16" customHeight="1" x14ac:dyDescent="0.35"/>
    <row r="2" spans="1:13" ht="16" customHeight="1" thickBot="1" x14ac:dyDescent="0.4"/>
    <row r="3" spans="1:13" s="366" customFormat="1" ht="106" customHeight="1" x14ac:dyDescent="0.35">
      <c r="B3" s="127" t="s">
        <v>6075</v>
      </c>
      <c r="C3" s="374"/>
      <c r="D3" s="374"/>
      <c r="E3" s="375"/>
      <c r="F3" s="375"/>
      <c r="G3" s="376"/>
      <c r="H3" s="367"/>
    </row>
    <row r="4" spans="1:13" ht="5.25" customHeight="1" x14ac:dyDescent="0.65">
      <c r="B4" s="290"/>
      <c r="C4" s="168"/>
      <c r="D4" s="168"/>
      <c r="E4" s="362"/>
      <c r="F4" s="362"/>
      <c r="G4" s="377"/>
      <c r="H4" s="5"/>
    </row>
    <row r="5" spans="1:13" ht="20.149999999999999" customHeight="1" x14ac:dyDescent="0.55000000000000004">
      <c r="B5" s="235" t="s">
        <v>5727</v>
      </c>
      <c r="C5" s="378"/>
      <c r="D5" s="378"/>
      <c r="E5" s="170"/>
      <c r="F5" s="170"/>
      <c r="G5" s="291"/>
      <c r="H5" s="5"/>
      <c r="I5" s="1095"/>
      <c r="J5" s="1095"/>
      <c r="K5" s="1095"/>
      <c r="L5" s="1095"/>
    </row>
    <row r="6" spans="1:13" ht="16.149999999999999" customHeight="1" outlineLevel="1" x14ac:dyDescent="0.35">
      <c r="B6" s="134"/>
      <c r="C6" s="135"/>
      <c r="D6" s="379"/>
      <c r="E6" s="379"/>
      <c r="F6" s="135"/>
      <c r="G6" s="380"/>
      <c r="H6" s="8"/>
      <c r="I6" s="1096"/>
      <c r="J6" s="1096"/>
      <c r="K6" s="1096"/>
      <c r="L6" s="1096"/>
      <c r="M6" s="4"/>
    </row>
    <row r="7" spans="1:13" ht="16.149999999999999" customHeight="1" outlineLevel="1" x14ac:dyDescent="0.35">
      <c r="B7" s="262" t="s">
        <v>124</v>
      </c>
      <c r="C7" s="263" t="s">
        <v>6076</v>
      </c>
      <c r="D7" s="379"/>
      <c r="E7" s="379"/>
      <c r="F7" s="135"/>
      <c r="G7" s="380"/>
      <c r="H7" s="8"/>
      <c r="I7" s="1096"/>
      <c r="J7" s="1096"/>
      <c r="K7" s="1096"/>
      <c r="L7" s="1096"/>
      <c r="M7" s="4"/>
    </row>
    <row r="8" spans="1:13" ht="16.149999999999999" customHeight="1" outlineLevel="1" x14ac:dyDescent="0.35">
      <c r="B8" s="262"/>
      <c r="C8" s="263" t="s">
        <v>6077</v>
      </c>
      <c r="D8" s="379"/>
      <c r="E8" s="379"/>
      <c r="F8" s="135"/>
      <c r="G8" s="380"/>
      <c r="H8" s="8"/>
      <c r="I8" s="1096"/>
      <c r="J8" s="1096"/>
      <c r="K8" s="1096"/>
      <c r="L8" s="1096"/>
      <c r="M8" s="4"/>
    </row>
    <row r="9" spans="1:13" ht="16.149999999999999" customHeight="1" outlineLevel="1" x14ac:dyDescent="0.35">
      <c r="B9" s="262" t="s">
        <v>126</v>
      </c>
      <c r="C9" s="263" t="s">
        <v>6078</v>
      </c>
      <c r="D9" s="379"/>
      <c r="E9" s="379"/>
      <c r="F9" s="135"/>
      <c r="G9" s="380"/>
      <c r="H9" s="8"/>
      <c r="I9" s="1096"/>
      <c r="J9" s="1096"/>
      <c r="K9" s="1096"/>
      <c r="L9" s="1096"/>
      <c r="M9" s="4"/>
    </row>
    <row r="10" spans="1:13" ht="16.149999999999999" customHeight="1" outlineLevel="1" x14ac:dyDescent="0.35">
      <c r="B10" s="262"/>
      <c r="C10" s="263"/>
      <c r="D10" s="379"/>
      <c r="E10" s="379"/>
      <c r="F10" s="135"/>
      <c r="G10" s="380"/>
      <c r="H10" s="8"/>
      <c r="I10" s="1096"/>
      <c r="J10" s="1096"/>
      <c r="K10" s="1096"/>
      <c r="L10" s="1096"/>
      <c r="M10" s="4"/>
    </row>
    <row r="11" spans="1:13" ht="32.65" customHeight="1" outlineLevel="1" x14ac:dyDescent="0.35">
      <c r="B11" s="134"/>
      <c r="C11" s="135"/>
      <c r="D11" s="379"/>
      <c r="E11" s="379"/>
      <c r="F11" s="135"/>
      <c r="G11" s="380"/>
      <c r="H11" s="8"/>
      <c r="M11" s="4"/>
    </row>
    <row r="12" spans="1:13" ht="32.65" customHeight="1" thickBot="1" x14ac:dyDescent="0.9">
      <c r="B12" s="381"/>
      <c r="C12" s="382"/>
      <c r="D12" s="382"/>
      <c r="E12" s="382"/>
      <c r="F12" s="220" t="s">
        <v>6079</v>
      </c>
      <c r="G12" s="383">
        <f>G22+G31</f>
        <v>184.5</v>
      </c>
      <c r="H12" s="44"/>
    </row>
    <row r="13" spans="1:13" ht="16.149999999999999" customHeight="1" x14ac:dyDescent="0.35"/>
    <row r="14" spans="1:13" ht="24" thickBot="1" x14ac:dyDescent="0.6">
      <c r="A14" s="7"/>
      <c r="B14" s="96" t="s">
        <v>135</v>
      </c>
    </row>
    <row r="15" spans="1:13" s="256" customFormat="1" ht="30" customHeight="1" x14ac:dyDescent="0.35">
      <c r="B15" s="1224" t="s">
        <v>6080</v>
      </c>
      <c r="C15" s="1225"/>
      <c r="D15" s="1225"/>
      <c r="E15" s="1225"/>
      <c r="F15" s="1225"/>
      <c r="G15" s="119"/>
    </row>
    <row r="16" spans="1:13" s="94" customFormat="1" ht="45.5" x14ac:dyDescent="0.45">
      <c r="B16" s="516"/>
      <c r="C16" s="490" t="s">
        <v>6081</v>
      </c>
      <c r="D16" s="490" t="s">
        <v>6082</v>
      </c>
      <c r="E16" s="490" t="s">
        <v>6083</v>
      </c>
      <c r="F16" s="490" t="s">
        <v>6084</v>
      </c>
      <c r="G16" s="517" t="s">
        <v>6085</v>
      </c>
      <c r="H16" s="507"/>
    </row>
    <row r="17" spans="2:13" s="94" customFormat="1" ht="14.5" customHeight="1" x14ac:dyDescent="0.35">
      <c r="B17" s="518" t="s">
        <v>6086</v>
      </c>
      <c r="C17" s="508">
        <v>0.01</v>
      </c>
      <c r="D17" s="509">
        <v>6</v>
      </c>
      <c r="E17" s="510">
        <v>500</v>
      </c>
      <c r="F17" s="510">
        <v>400</v>
      </c>
      <c r="G17" s="519">
        <f>SUM(E17:F17)*C17*(D17/12)</f>
        <v>4.5</v>
      </c>
      <c r="H17" s="512"/>
    </row>
    <row r="18" spans="2:13" s="94" customFormat="1" ht="14.5" customHeight="1" outlineLevel="1" x14ac:dyDescent="0.35">
      <c r="B18" s="518" t="s">
        <v>6087</v>
      </c>
      <c r="C18" s="508"/>
      <c r="D18" s="509"/>
      <c r="E18" s="510"/>
      <c r="F18" s="510"/>
      <c r="G18" s="519">
        <f>SUM(E18:F18)*C18*(D18/12)</f>
        <v>0</v>
      </c>
      <c r="H18" s="512"/>
    </row>
    <row r="19" spans="2:13" s="94" customFormat="1" ht="14.5" customHeight="1" outlineLevel="1" x14ac:dyDescent="0.35">
      <c r="B19" s="518" t="s">
        <v>6088</v>
      </c>
      <c r="C19" s="508"/>
      <c r="D19" s="509"/>
      <c r="E19" s="510"/>
      <c r="F19" s="510"/>
      <c r="G19" s="519">
        <f>SUM(E19:F19)*C19*(D19/12)</f>
        <v>0</v>
      </c>
      <c r="H19" s="512"/>
    </row>
    <row r="20" spans="2:13" s="94" customFormat="1" ht="14.5" customHeight="1" outlineLevel="1" x14ac:dyDescent="0.35">
      <c r="B20" s="518" t="s">
        <v>6089</v>
      </c>
      <c r="C20" s="508"/>
      <c r="D20" s="509"/>
      <c r="E20" s="510"/>
      <c r="F20" s="510"/>
      <c r="G20" s="519">
        <f>SUM(E20:F20)*C20*(D20/12)</f>
        <v>0</v>
      </c>
      <c r="H20" s="512"/>
    </row>
    <row r="21" spans="2:13" s="94" customFormat="1" ht="14.5" customHeight="1" x14ac:dyDescent="0.35">
      <c r="B21" s="518" t="s">
        <v>6090</v>
      </c>
      <c r="C21" s="508"/>
      <c r="D21" s="509"/>
      <c r="E21" s="510"/>
      <c r="F21" s="510"/>
      <c r="G21" s="519">
        <f>SUM(E21:F21)*C21*(D21/12)</f>
        <v>0</v>
      </c>
      <c r="H21" s="512"/>
    </row>
    <row r="22" spans="2:13" s="94" customFormat="1" ht="14.5" customHeight="1" x14ac:dyDescent="0.45">
      <c r="B22" s="398"/>
      <c r="C22" s="264"/>
      <c r="D22" s="136"/>
      <c r="E22" s="136"/>
      <c r="F22" s="447" t="s">
        <v>6074</v>
      </c>
      <c r="G22" s="520">
        <f>SUM(G17:G21)</f>
        <v>4.5</v>
      </c>
      <c r="H22" s="92"/>
    </row>
    <row r="23" spans="2:13" ht="14.5" customHeight="1" x14ac:dyDescent="0.35">
      <c r="B23" s="521"/>
      <c r="C23" s="42"/>
      <c r="D23" s="43"/>
      <c r="E23" s="43"/>
      <c r="F23" s="43"/>
      <c r="G23" s="522"/>
      <c r="H23" s="7"/>
    </row>
    <row r="24" spans="2:13" s="256" customFormat="1" ht="30" customHeight="1" x14ac:dyDescent="0.5">
      <c r="B24" s="304" t="s">
        <v>6091</v>
      </c>
      <c r="C24" s="523"/>
      <c r="D24" s="523"/>
      <c r="E24" s="523"/>
      <c r="F24" s="523"/>
      <c r="G24" s="524"/>
      <c r="H24" s="506"/>
    </row>
    <row r="25" spans="2:13" s="94" customFormat="1" ht="45.5" x14ac:dyDescent="0.45">
      <c r="B25" s="516"/>
      <c r="C25" s="490" t="s">
        <v>6092</v>
      </c>
      <c r="D25" s="490" t="s">
        <v>6093</v>
      </c>
      <c r="E25" s="490" t="s">
        <v>6094</v>
      </c>
      <c r="F25" s="490" t="s">
        <v>6095</v>
      </c>
      <c r="G25" s="517" t="s">
        <v>6085</v>
      </c>
      <c r="H25" s="507"/>
    </row>
    <row r="26" spans="2:13" s="94" customFormat="1" ht="14.5" customHeight="1" x14ac:dyDescent="0.35">
      <c r="B26" s="518" t="s">
        <v>6096</v>
      </c>
      <c r="C26" s="513">
        <v>10000</v>
      </c>
      <c r="D26" s="514">
        <v>50000</v>
      </c>
      <c r="E26" s="510">
        <v>500</v>
      </c>
      <c r="F26" s="510">
        <v>400</v>
      </c>
      <c r="G26" s="519">
        <f>IFERROR(SUM(E26:F26)*(C26/D26),0)</f>
        <v>180</v>
      </c>
      <c r="H26" s="512"/>
    </row>
    <row r="27" spans="2:13" s="94" customFormat="1" ht="14.5" customHeight="1" outlineLevel="1" x14ac:dyDescent="0.35">
      <c r="B27" s="518" t="s">
        <v>6097</v>
      </c>
      <c r="C27" s="513"/>
      <c r="D27" s="514"/>
      <c r="E27" s="510"/>
      <c r="F27" s="510"/>
      <c r="G27" s="519">
        <f>IFERROR(SUM(E27:F27)*(C27/D27),0)</f>
        <v>0</v>
      </c>
      <c r="H27" s="512"/>
      <c r="M27" s="449"/>
    </row>
    <row r="28" spans="2:13" s="94" customFormat="1" ht="14.5" customHeight="1" outlineLevel="1" x14ac:dyDescent="0.35">
      <c r="B28" s="518" t="s">
        <v>6098</v>
      </c>
      <c r="C28" s="513"/>
      <c r="D28" s="514"/>
      <c r="E28" s="510"/>
      <c r="F28" s="510"/>
      <c r="G28" s="519">
        <f t="shared" ref="G28:G30" si="0">IFERROR(SUM(E28:F28)*(C28/D28),0)</f>
        <v>0</v>
      </c>
      <c r="H28" s="512"/>
    </row>
    <row r="29" spans="2:13" s="94" customFormat="1" ht="14.5" customHeight="1" outlineLevel="1" x14ac:dyDescent="0.35">
      <c r="B29" s="518" t="s">
        <v>6099</v>
      </c>
      <c r="C29" s="513"/>
      <c r="D29" s="514"/>
      <c r="E29" s="510"/>
      <c r="F29" s="510"/>
      <c r="G29" s="519">
        <f t="shared" si="0"/>
        <v>0</v>
      </c>
      <c r="H29" s="512"/>
    </row>
    <row r="30" spans="2:13" s="94" customFormat="1" ht="14.5" customHeight="1" x14ac:dyDescent="0.35">
      <c r="B30" s="518" t="s">
        <v>6100</v>
      </c>
      <c r="C30" s="513"/>
      <c r="D30" s="514"/>
      <c r="E30" s="510"/>
      <c r="F30" s="510"/>
      <c r="G30" s="519">
        <f t="shared" si="0"/>
        <v>0</v>
      </c>
      <c r="H30" s="512"/>
    </row>
    <row r="31" spans="2:13" s="94" customFormat="1" ht="14.5" customHeight="1" x14ac:dyDescent="0.45">
      <c r="B31" s="518"/>
      <c r="C31" s="300"/>
      <c r="D31" s="515"/>
      <c r="E31" s="525"/>
      <c r="F31" s="451" t="s">
        <v>6074</v>
      </c>
      <c r="G31" s="520">
        <f>SUM(G26:G30)</f>
        <v>180</v>
      </c>
      <c r="H31" s="512"/>
    </row>
    <row r="32" spans="2:13" ht="14.5" customHeight="1" thickBot="1" x14ac:dyDescent="0.55000000000000004">
      <c r="B32" s="526"/>
      <c r="C32" s="527"/>
      <c r="D32" s="527"/>
      <c r="E32" s="527"/>
      <c r="F32" s="527"/>
      <c r="G32" s="146"/>
    </row>
    <row r="33" spans="1:8" x14ac:dyDescent="0.35">
      <c r="D33" s="7"/>
      <c r="E33" s="7"/>
      <c r="F33" s="7"/>
      <c r="G33" s="7"/>
      <c r="H33" s="7"/>
    </row>
    <row r="34" spans="1:8" s="94" customFormat="1" ht="21" collapsed="1" x14ac:dyDescent="0.5">
      <c r="A34" s="92" t="s">
        <v>118</v>
      </c>
      <c r="B34" s="93" t="s">
        <v>119</v>
      </c>
    </row>
    <row r="35" spans="1:8" s="94" customFormat="1" ht="14.65" hidden="1" customHeight="1" outlineLevel="1" x14ac:dyDescent="0.35">
      <c r="B35" s="503">
        <v>1</v>
      </c>
      <c r="C35" s="281"/>
      <c r="D35" s="92"/>
      <c r="E35" s="92"/>
      <c r="F35" s="92"/>
      <c r="G35" s="92"/>
      <c r="H35" s="92"/>
    </row>
    <row r="36" spans="1:8" s="94" customFormat="1" ht="14.65" hidden="1" customHeight="1" outlineLevel="1" x14ac:dyDescent="0.35">
      <c r="B36" s="504">
        <v>2</v>
      </c>
      <c r="C36" s="454"/>
      <c r="D36" s="502"/>
      <c r="E36" s="502"/>
      <c r="F36" s="502"/>
      <c r="G36" s="502"/>
      <c r="H36" s="502"/>
    </row>
    <row r="37" spans="1:8" s="94" customFormat="1" ht="14.65" hidden="1" customHeight="1" outlineLevel="1" x14ac:dyDescent="0.35">
      <c r="B37" s="504">
        <v>3</v>
      </c>
    </row>
    <row r="38" spans="1:8" s="94" customFormat="1" ht="14.5" hidden="1" customHeight="1" outlineLevel="1" x14ac:dyDescent="0.65">
      <c r="B38" s="504">
        <v>4</v>
      </c>
      <c r="C38" s="102"/>
      <c r="D38" s="102"/>
      <c r="E38" s="102"/>
      <c r="F38" s="102"/>
      <c r="G38" s="102"/>
      <c r="H38" s="102"/>
    </row>
    <row r="39" spans="1:8" s="94" customFormat="1" ht="14.65" hidden="1" customHeight="1" outlineLevel="1" x14ac:dyDescent="0.35">
      <c r="B39" s="504">
        <v>5</v>
      </c>
    </row>
    <row r="40" spans="1:8" s="94" customFormat="1" ht="14.65" hidden="1" customHeight="1" outlineLevel="1" x14ac:dyDescent="0.35">
      <c r="B40" s="504">
        <v>6</v>
      </c>
    </row>
    <row r="41" spans="1:8" s="94" customFormat="1" ht="14.65" hidden="1" customHeight="1" outlineLevel="1" x14ac:dyDescent="0.35">
      <c r="B41" s="504">
        <v>7</v>
      </c>
    </row>
    <row r="42" spans="1:8" s="94" customFormat="1" ht="14.65" hidden="1" customHeight="1" outlineLevel="1" x14ac:dyDescent="0.35">
      <c r="B42" s="504">
        <v>8</v>
      </c>
    </row>
    <row r="43" spans="1:8" s="94" customFormat="1" ht="14.65" hidden="1" customHeight="1" outlineLevel="1" x14ac:dyDescent="0.35">
      <c r="B43" s="504">
        <v>9</v>
      </c>
    </row>
    <row r="44" spans="1:8" s="94" customFormat="1" ht="14.65" hidden="1" customHeight="1" outlineLevel="1" x14ac:dyDescent="0.35">
      <c r="B44" s="504">
        <v>10</v>
      </c>
    </row>
    <row r="45" spans="1:8" s="94" customFormat="1" ht="14.65" hidden="1" customHeight="1" outlineLevel="1" x14ac:dyDescent="0.35">
      <c r="B45" s="504">
        <v>11</v>
      </c>
    </row>
    <row r="46" spans="1:8" s="94" customFormat="1" ht="14.65" hidden="1" customHeight="1" outlineLevel="1" thickBot="1" x14ac:dyDescent="0.4">
      <c r="B46" s="505">
        <v>12</v>
      </c>
    </row>
    <row r="47" spans="1:8" collapsed="1" x14ac:dyDescent="0.35"/>
  </sheetData>
  <mergeCells count="7">
    <mergeCell ref="B15:F15"/>
    <mergeCell ref="I5:L5"/>
    <mergeCell ref="I6:L6"/>
    <mergeCell ref="I7:L7"/>
    <mergeCell ref="I8:L8"/>
    <mergeCell ref="I9:L9"/>
    <mergeCell ref="I10:L10"/>
  </mergeCells>
  <phoneticPr fontId="2" type="noConversion"/>
  <dataValidations count="2">
    <dataValidation type="list" allowBlank="1" showInputMessage="1" showErrorMessage="1" sqref="G24" xr:uid="{BEF26C37-89A6-4EFA-98A3-01927081907B}">
      <formula1>#REF!</formula1>
    </dataValidation>
    <dataValidation type="list" allowBlank="1" showInputMessage="1" showErrorMessage="1" sqref="D17:D21" xr:uid="{CC3D9064-E02A-4D61-BEDA-4E9A3CF0FD04}">
      <formula1>$B$35:$B$46</formula1>
    </dataValidation>
  </dataValidations>
  <pageMargins left="0.7" right="0.7" top="0.78740157499999996" bottom="0.78740157499999996"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12a90e16-a2bf-4e00-b4ae-bf60805eeec4" xsi:nil="true"/>
    <SharedWithUsers xmlns="cab3fc9a-db6b-4a2a-81c5-70d5e699105f">
      <UserInfo>
        <DisplayName>Anna Charlotte Feldman</DisplayName>
        <AccountId>58</AccountId>
        <AccountType/>
      </UserInfo>
      <UserInfo>
        <DisplayName>Hannah Lena Harlos</DisplayName>
        <AccountId>28</AccountId>
        <AccountType/>
      </UserInfo>
      <UserInfo>
        <DisplayName>Alexey Markert</DisplayName>
        <AccountId>204</AccountId>
        <AccountType/>
      </UserInfo>
      <UserInfo>
        <DisplayName>Florian Mikulasch</DisplayName>
        <AccountId>205</AccountId>
        <AccountType/>
      </UserInfo>
      <UserInfo>
        <DisplayName>Mikula Thiem</DisplayName>
        <AccountId>206</AccountId>
        <AccountType/>
      </UserInfo>
      <UserInfo>
        <DisplayName>Thorsten Kühmann</DisplayName>
        <AccountId>168</AccountId>
        <AccountType/>
      </UserInfo>
    </SharedWithUsers>
    <lcf76f155ced4ddcb4097134ff3c332f xmlns="12a90e16-a2bf-4e00-b4ae-bf60805eeec4">
      <Terms xmlns="http://schemas.microsoft.com/office/infopath/2007/PartnerControls"/>
    </lcf76f155ced4ddcb4097134ff3c332f>
    <TaxCatchAll xmlns="cab3fc9a-db6b-4a2a-81c5-70d5e699105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DDF83B4EE1AAB4B8CE215D6E7002012" ma:contentTypeVersion="15" ma:contentTypeDescription="Ein neues Dokument erstellen." ma:contentTypeScope="" ma:versionID="d329b0264f7d93936bec6bf87b2a2a9b">
  <xsd:schema xmlns:xsd="http://www.w3.org/2001/XMLSchema" xmlns:xs="http://www.w3.org/2001/XMLSchema" xmlns:p="http://schemas.microsoft.com/office/2006/metadata/properties" xmlns:ns2="12a90e16-a2bf-4e00-b4ae-bf60805eeec4" xmlns:ns3="cab3fc9a-db6b-4a2a-81c5-70d5e699105f" targetNamespace="http://schemas.microsoft.com/office/2006/metadata/properties" ma:root="true" ma:fieldsID="6459dba866c20f64aa8dcde026ce0a61" ns2:_="" ns3:_="">
    <xsd:import namespace="12a90e16-a2bf-4e00-b4ae-bf60805eeec4"/>
    <xsd:import namespace="cab3fc9a-db6b-4a2a-81c5-70d5e699105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a90e16-a2bf-4e00-b4ae-bf60805eeec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fa243487-47a2-43a4-b752-a8f780df2a6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b3fc9a-db6b-4a2a-81c5-70d5e699105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7c3658f-eb2e-450d-83ad-66a2a1b0505e}" ma:internalName="TaxCatchAll" ma:showField="CatchAllData" ma:web="cab3fc9a-db6b-4a2a-81c5-70d5e699105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67F9E-56AF-4FA9-A66F-FA6E4CAE9793}">
  <ds:schemaRefs>
    <ds:schemaRef ds:uri="http://schemas.microsoft.com/DataMashup"/>
  </ds:schemaRefs>
</ds:datastoreItem>
</file>

<file path=customXml/itemProps2.xml><?xml version="1.0" encoding="utf-8"?>
<ds:datastoreItem xmlns:ds="http://schemas.openxmlformats.org/officeDocument/2006/customXml" ds:itemID="{F77AFC57-CF26-46AD-8573-E4AE7D9D14B1}">
  <ds:schemaRefs>
    <ds:schemaRef ds:uri="http://schemas.microsoft.com/office/2006/metadata/properties"/>
    <ds:schemaRef ds:uri="http://purl.org/dc/elements/1.1/"/>
    <ds:schemaRef ds:uri="http://www.w3.org/XML/1998/namespace"/>
    <ds:schemaRef ds:uri="12a90e16-a2bf-4e00-b4ae-bf60805eeec4"/>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cab3fc9a-db6b-4a2a-81c5-70d5e699105f"/>
    <ds:schemaRef ds:uri="http://purl.org/dc/terms/"/>
  </ds:schemaRefs>
</ds:datastoreItem>
</file>

<file path=customXml/itemProps3.xml><?xml version="1.0" encoding="utf-8"?>
<ds:datastoreItem xmlns:ds="http://schemas.openxmlformats.org/officeDocument/2006/customXml" ds:itemID="{A063480A-26F9-426C-8C35-0B9643CC1DA9}"/>
</file>

<file path=customXml/itemProps4.xml><?xml version="1.0" encoding="utf-8"?>
<ds:datastoreItem xmlns:ds="http://schemas.openxmlformats.org/officeDocument/2006/customXml" ds:itemID="{36E74CB5-2E8B-412C-8789-7CFCD5F823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Firma Übersicht</vt:lpstr>
      <vt:lpstr>Read Me</vt:lpstr>
      <vt:lpstr>Auswertung</vt:lpstr>
      <vt:lpstr>1 u. 2</vt:lpstr>
      <vt:lpstr>3.1.1</vt:lpstr>
      <vt:lpstr>3.1.2</vt:lpstr>
      <vt:lpstr>3.2</vt:lpstr>
      <vt:lpstr>3.3</vt:lpstr>
      <vt:lpstr>3.4.1</vt:lpstr>
      <vt:lpstr>3.4.2</vt:lpstr>
      <vt:lpstr>3.5.1</vt:lpstr>
      <vt:lpstr>3.5.2</vt:lpstr>
      <vt:lpstr>3.6.1</vt:lpstr>
      <vt:lpstr>3.6.2</vt:lpstr>
      <vt:lpstr>3.7.1</vt:lpstr>
      <vt:lpstr>3.7.2</vt:lpstr>
      <vt:lpstr>3.8</vt:lpstr>
      <vt:lpstr>3.9.1</vt:lpstr>
      <vt:lpstr>3.9.2</vt:lpstr>
      <vt:lpstr>3.10.1</vt:lpstr>
      <vt:lpstr>3.10.2</vt:lpstr>
      <vt:lpstr>3.11</vt:lpstr>
      <vt:lpstr>3.12</vt:lpstr>
      <vt:lpstr>3.13</vt:lpstr>
      <vt:lpstr>3.14</vt:lpstr>
      <vt:lpstr>3.15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Alexey Borisov</dc:creator>
  <cp:keywords/>
  <dc:description/>
  <cp:lastModifiedBy>Anna Charlotte Feldman</cp:lastModifiedBy>
  <cp:revision/>
  <dcterms:created xsi:type="dcterms:W3CDTF">2023-08-16T14:31:40Z</dcterms:created>
  <dcterms:modified xsi:type="dcterms:W3CDTF">2024-12-16T16:25:00Z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0x0101002DDF83B4EE1AAB4B8CE215D6E7002012</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{"FileActivityType":"9","FileActivityTimeStamp":"2024-07-11T07:34:55.883Z","FileActivityUsersOnPage":[{"DisplayName":"Anna Charlotte Feldman","Id":"5307@vdmaservices.com"},{"DisplayName":"Florian Mikulasch","Id":"4957@vdmaservices.com"},{"DisplayName":"Hannah Lena Harlos","Id":"5026@vdmaservices.com"},{"DisplayName":"Mikula Thiem","Id":"5584@vdmaservices.com"},{"DisplayName":"Anna Charlotte Feldman","Id":"5307@vdmaservices.com"},{"DisplayName":"Thorsten Kühmann","Id":"3787@vdmaservices.com"}],"FileActivityNavigationId":null}</vt:lpwstr>
  </property>
  <property fmtid="{D5CDD505-2E9C-101B-9397-08002B2CF9AE}" pid="7" name="TriggerFlowInfo">
    <vt:lpwstr/>
  </property>
</Properties>
</file>